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'Прог6'!$B$1:$K$76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<sst xmlns="http://schemas.openxmlformats.org/spreadsheetml/2006/main" count="1226" uniqueCount="664">
  <si>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</si>
  <si>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</si>
  <si>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</si>
  <si>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</si>
  <si>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</si>
  <si>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</si>
  <si>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</si>
  <si>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</si>
  <si>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</si>
  <si>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</si>
  <si>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</si>
  <si>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</si>
  <si>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</si>
  <si>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</si>
  <si>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</si>
  <si>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</si>
  <si>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</si>
  <si>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</si>
  <si>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</si>
  <si>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</si>
  <si>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</si>
  <si>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</si>
  <si>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</si>
  <si>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</si>
  <si>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</si>
  <si>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</si>
  <si>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</si>
  <si>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</si>
  <si>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</si>
  <si>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</si>
  <si>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</si>
  <si>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</si>
  <si>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</si>
  <si>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</si>
  <si>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</si>
  <si>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</si>
  <si>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</si>
  <si>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</si>
  <si>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</si>
  <si>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</si>
  <si>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</si>
  <si>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</si>
  <si>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</si>
  <si>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</si>
  <si>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</si>
  <si>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</si>
  <si>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</si>
  <si>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</si>
  <si>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</si>
  <si>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</si>
  <si>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</si>
  <si>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</si>
  <si>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</si>
  <si>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</si>
  <si>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</si>
  <si>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</si>
  <si>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</si>
  <si>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</si>
  <si>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</si>
  <si>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</si>
  <si>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</si>
  <si>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</si>
  <si>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</si>
  <si>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</si>
  <si>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</si>
  <si>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</si>
  <si>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</si>
  <si>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</si>
  <si>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</si>
  <si>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</si>
  <si>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</si>
  <si>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</si>
  <si>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</si>
  <si>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</si>
  <si>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</si>
  <si>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</si>
  <si>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</si>
  <si>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</si>
  <si>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</si>
  <si>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</si>
  <si>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</si>
  <si>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</si>
  <si>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</si>
  <si>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</si>
  <si>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</si>
  <si>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</si>
  <si>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</si>
  <si>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</si>
  <si>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</si>
  <si>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</si>
  <si>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</si>
  <si>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</si>
  <si>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</si>
  <si>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</si>
  <si>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</si>
  <si>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</si>
  <si>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</si>
  <si>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</si>
  <si>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</si>
  <si>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</si>
  <si>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</si>
  <si>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</si>
  <si>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</si>
  <si>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</si>
  <si>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</si>
  <si>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</si>
  <si>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</si>
  <si>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</si>
  <si>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</si>
  <si>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</si>
  <si>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</si>
  <si>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</si>
  <si>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</si>
  <si>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</si>
  <si>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</si>
  <si>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</si>
  <si>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</si>
  <si>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</si>
  <si>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</si>
  <si>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</si>
  <si>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</si>
  <si>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</si>
  <si>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</si>
  <si>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</si>
  <si>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</si>
  <si>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</si>
  <si>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</si>
  <si>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</si>
  <si>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</si>
  <si>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</si>
  <si>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</si>
  <si>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</si>
  <si>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</si>
  <si>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</si>
  <si>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</si>
  <si>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</si>
  <si>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</si>
  <si>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</si>
  <si>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</si>
  <si>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</si>
  <si>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</si>
  <si>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</si>
  <si>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</si>
  <si>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</si>
  <si>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</si>
  <si>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</si>
  <si>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</si>
  <si>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</si>
  <si>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</si>
  <si>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</si>
  <si>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</si>
  <si>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</si>
  <si>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</si>
  <si>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</si>
  <si>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</si>
  <si>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</si>
  <si>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</si>
  <si>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</si>
  <si>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</si>
  <si>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</si>
  <si>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</si>
  <si>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</si>
  <si>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</si>
  <si>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</si>
  <si>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</si>
  <si>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</si>
  <si>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</si>
  <si>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</si>
  <si>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</si>
  <si>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</si>
  <si>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</si>
  <si>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</si>
  <si>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</si>
  <si>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</si>
  <si>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</si>
  <si>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</si>
  <si>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</si>
  <si>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</si>
  <si>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</si>
  <si>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</si>
  <si>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</si>
  <si>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</si>
  <si>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</si>
  <si>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</si>
  <si>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</si>
  <si>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</si>
  <si>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</si>
  <si>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</si>
  <si>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</si>
  <si>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</si>
  <si>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</si>
  <si>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</si>
  <si>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</si>
  <si>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</si>
  <si>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</si>
  <si>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</si>
  <si>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</si>
  <si>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</si>
  <si>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</si>
  <si>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</si>
  <si>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</si>
  <si>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</si>
  <si>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</si>
  <si>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</si>
  <si>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</si>
  <si>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</si>
  <si>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</si>
  <si>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</si>
  <si>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</si>
  <si>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</si>
  <si>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</si>
  <si>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</si>
  <si>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</si>
  <si>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</si>
  <si>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</si>
  <si>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</si>
  <si>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</si>
  <si>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</si>
  <si>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</si>
  <si>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</si>
  <si>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</si>
  <si>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</si>
  <si>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</si>
  <si>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</si>
  <si>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</si>
  <si>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</si>
  <si>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</si>
  <si>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</si>
  <si>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</si>
  <si>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</si>
  <si>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</si>
  <si>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</si>
  <si>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</si>
  <si>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</si>
  <si>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</si>
  <si>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</si>
  <si>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</si>
  <si>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</si>
  <si>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</si>
  <si>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</si>
  <si>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</si>
  <si>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</si>
  <si>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</si>
  <si>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</si>
  <si>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</si>
  <si>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</si>
  <si>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</si>
  <si>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</si>
  <si>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</si>
  <si>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</si>
  <si>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</si>
  <si>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</si>
  <si>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</si>
  <si>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</si>
  <si>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</si>
  <si>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</si>
  <si>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</si>
  <si>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</si>
  <si>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</si>
  <si>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</si>
  <si>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</si>
  <si>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</si>
  <si>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</si>
  <si>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</si>
  <si>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</si>
  <si>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</si>
  <si>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</si>
  <si>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</si>
  <si>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</si>
  <si>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</si>
  <si>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</si>
  <si>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</si>
  <si>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</si>
  <si>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</si>
  <si>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</si>
  <si>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</si>
  <si>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</si>
  <si>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</si>
  <si>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</si>
  <si>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</si>
  <si>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</si>
  <si>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</si>
  <si>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</si>
  <si>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</si>
  <si>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</si>
  <si>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</si>
  <si>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</si>
  <si>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</si>
  <si>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</si>
  <si>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</si>
  <si>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</si>
  <si>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</si>
  <si>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</si>
  <si>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</si>
  <si>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</si>
  <si>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</si>
  <si>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</si>
  <si>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</si>
  <si>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</si>
  <si>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</si>
  <si>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</si>
  <si>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</si>
  <si>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</si>
  <si>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</si>
  <si>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</si>
  <si>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</si>
  <si>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</si>
  <si>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</si>
  <si>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</si>
  <si>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</si>
  <si>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</si>
  <si>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</si>
  <si>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</si>
  <si>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</si>
  <si>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</si>
  <si>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</si>
  <si>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</si>
  <si>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</si>
  <si>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</si>
  <si>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</si>
  <si>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</si>
  <si>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</si>
  <si>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</si>
  <si>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</si>
  <si>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</si>
  <si>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</si>
  <si>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</si>
  <si>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</si>
  <si>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</si>
  <si>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</si>
  <si>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</si>
  <si>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</si>
  <si>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</si>
  <si>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</si>
  <si>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</si>
  <si>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</si>
  <si>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</si>
  <si>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</si>
  <si>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</si>
  <si>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</si>
  <si>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</si>
  <si>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</si>
  <si>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</si>
  <si>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</si>
  <si>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</si>
  <si>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</si>
  <si>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</si>
  <si>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</si>
  <si>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</si>
  <si>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</si>
  <si>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</si>
  <si>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</si>
  <si>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</si>
  <si>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</si>
  <si>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</si>
  <si>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</si>
  <si>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</si>
  <si>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</si>
  <si>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</si>
  <si>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</si>
  <si>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</si>
  <si>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</si>
  <si>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</si>
  <si>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</si>
  <si>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</si>
  <si>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</si>
  <si>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</si>
  <si>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</si>
  <si>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</si>
  <si>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</si>
  <si>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</si>
  <si>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</si>
  <si>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</si>
  <si>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</si>
  <si>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</si>
  <si>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</si>
  <si>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</si>
  <si>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</si>
  <si>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</si>
  <si>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</si>
  <si>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</si>
  <si>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</si>
  <si>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</si>
  <si>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</si>
  <si>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</si>
  <si>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</si>
  <si>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</si>
  <si>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</si>
  <si>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</si>
  <si>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</si>
  <si>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</si>
  <si>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</si>
  <si>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</si>
  <si>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</si>
  <si>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</si>
  <si>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</si>
  <si>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</si>
  <si>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</si>
  <si>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</si>
  <si>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</si>
  <si>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</si>
  <si>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</si>
  <si>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</si>
  <si>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</si>
  <si>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</si>
  <si>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</si>
  <si>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</si>
  <si>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</si>
  <si>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</si>
  <si>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</si>
  <si>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</si>
  <si>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</si>
  <si>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</si>
  <si>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</si>
  <si>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</si>
  <si>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</si>
  <si>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</si>
  <si>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</si>
  <si>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</si>
  <si>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</si>
  <si>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</si>
  <si>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</si>
  <si>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</si>
  <si>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</si>
  <si>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</si>
  <si>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</si>
  <si>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</si>
  <si>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</si>
  <si>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</si>
  <si>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</si>
  <si>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</si>
  <si>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</si>
  <si>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</si>
  <si>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</si>
  <si>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</si>
  <si>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</si>
  <si>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</si>
  <si>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</si>
  <si>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</si>
  <si>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</si>
  <si>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</si>
  <si>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</si>
  <si>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</si>
  <si>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</si>
  <si>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</si>
  <si>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</si>
  <si>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</si>
  <si>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</si>
  <si>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</si>
  <si>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</si>
  <si>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</si>
  <si>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</si>
  <si>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</si>
  <si>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</si>
  <si>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</si>
  <si>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</si>
  <si>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</si>
  <si>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</si>
  <si>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</si>
  <si>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</si>
  <si>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</si>
  <si>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</si>
  <si>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</si>
  <si>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</si>
  <si>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</si>
  <si>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</si>
  <si>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</si>
  <si>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</si>
  <si>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</si>
  <si>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</si>
  <si>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</si>
  <si>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</si>
  <si>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</si>
  <si>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</si>
  <si>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</si>
  <si>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</si>
  <si>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</si>
  <si>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</si>
  <si>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</si>
  <si>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</si>
  <si>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</si>
  <si>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</si>
  <si>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</si>
  <si>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</si>
  <si>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</si>
  <si>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</si>
  <si>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</si>
  <si>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</si>
  <si>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</si>
  <si>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</si>
  <si>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</si>
  <si>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</si>
  <si>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</si>
  <si>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</si>
  <si>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</si>
  <si>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</si>
  <si>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</si>
  <si>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</si>
  <si>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</si>
  <si>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</si>
  <si>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</si>
  <si>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</si>
  <si>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</si>
  <si>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</si>
  <si>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</si>
  <si>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</si>
  <si>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</si>
  <si>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</si>
  <si>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</si>
  <si>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</si>
  <si>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</si>
  <si>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</si>
  <si>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</si>
  <si>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</si>
  <si>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</si>
  <si>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</si>
  <si>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</si>
  <si>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</si>
  <si>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</si>
  <si>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</si>
  <si>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</si>
  <si>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</si>
  <si>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</si>
  <si>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</si>
  <si>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</si>
  <si>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</si>
  <si>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</si>
  <si>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</si>
  <si>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</si>
  <si>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</si>
  <si>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</si>
  <si>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</si>
  <si>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</si>
  <si>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</si>
  <si>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</si>
  <si>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</si>
  <si>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</si>
  <si>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</si>
  <si>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</si>
  <si>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</si>
  <si>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</si>
  <si>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</si>
  <si>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</si>
  <si>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</si>
  <si>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</si>
  <si>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</si>
  <si>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</si>
  <si>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</si>
  <si>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</si>
  <si>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</si>
  <si>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</si>
  <si>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</si>
  <si>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</si>
  <si>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</si>
  <si>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</si>
  <si>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</si>
  <si>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</si>
  <si>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</si>
  <si>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</si>
  <si>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</si>
  <si>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</si>
  <si>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</si>
  <si>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</si>
  <si>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</si>
  <si>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</si>
  <si>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</si>
  <si>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</si>
  <si>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</si>
  <si>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</si>
  <si>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</si>
  <si>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</si>
  <si>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</si>
  <si>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</si>
  <si>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</si>
  <si>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</si>
  <si>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</si>
  <si>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</si>
  <si>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</si>
  <si>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</si>
  <si>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</si>
  <si>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Проведення місцевих виборів (за рахунок коштів субвенції з місцевого бюджету  на проведення виборів)</t>
  </si>
  <si>
    <t>Програма фінансового забезпечення проведення повторних виборів міського голови 17 січня 2020 року на 2020-2021 роки</t>
  </si>
  <si>
    <t>Рішення від 08.12.2020№1296</t>
  </si>
  <si>
    <t>Л. Ткаченко</t>
  </si>
  <si>
    <t>Л.Ткаченко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</si>
  <si>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</si>
  <si>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</si>
  <si>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</si>
  <si>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</si>
  <si>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</si>
  <si>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</si>
  <si>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</si>
  <si>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</si>
  <si>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</si>
  <si>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</si>
  <si>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</si>
  <si>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</si>
  <si>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</si>
  <si>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</si>
  <si>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</si>
  <si>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</si>
  <si>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</si>
  <si>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</si>
  <si>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</si>
  <si>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</si>
  <si>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</si>
  <si>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</si>
  <si>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</si>
  <si>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</si>
  <si>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</si>
  <si>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</si>
  <si>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</si>
  <si>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</si>
  <si>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</si>
  <si>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</si>
  <si>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</si>
  <si>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</si>
  <si>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</si>
  <si>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</si>
  <si>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</si>
  <si>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</si>
  <si>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</si>
  <si>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</si>
  <si>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</si>
  <si>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</si>
  <si>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</si>
  <si>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</si>
  <si>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</si>
  <si>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</si>
  <si>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</si>
  <si>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</si>
  <si>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</si>
  <si>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</si>
  <si>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</si>
  <si>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</si>
  <si>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</si>
  <si>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</si>
  <si>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</si>
  <si>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</si>
  <si>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</si>
  <si>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</si>
  <si>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</si>
  <si>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</si>
  <si>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</si>
  <si>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</si>
  <si>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</si>
  <si>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</si>
  <si>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</si>
  <si>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</si>
  <si>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</si>
  <si>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</si>
  <si>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</si>
  <si>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</si>
  <si>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</si>
  <si>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</si>
  <si>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</si>
  <si>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 xml:space="preserve">Додаток № 1   Проєкт № 11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(в редакції рішення 5-ої позачергової сесії                                  Новгород-Сіверської міської ради VIII скликання                                                   від   лютого 2021 року №     )                  </t>
  </si>
  <si>
    <t xml:space="preserve">Додаток № 2   Проєкт № 11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(в редакції рішення 5-ої позачергової  сесії                                  Новгород-Сіверської міської ради                  VIII скликання                                                   від  лютого 2021 року №   )                  </t>
  </si>
  <si>
    <t xml:space="preserve">Додаток № 3   Проєкт № 11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                      на 2020 рік"                                                                                     (в редакції рішення 5-ої позачергової сесії Новгород-Сіверської міської ради                     VIII скликання                                                               від    лютого 2021 року №     )                  </t>
  </si>
  <si>
    <t xml:space="preserve">Додаток № 4   Проєкт № 11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 5-ої позачергової сесії                            Новгород-Сіверської міської ради VIII скликання                                                                                від   лютого 2021 року №     )                  </t>
  </si>
  <si>
    <t xml:space="preserve">Додаток № 5   Проєкт № 11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5-ої позачергової сесії                                  Новгород-Сіверської  міської ради                         VIII скликання                                                            від лютого 2021 року №     )                  </t>
  </si>
  <si>
    <t xml:space="preserve">Додаток № 6   Проєкт № 11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5-ої  позачерговї сесії  Новгород-Сіверської   міської ради   VIII скликання                                                                     від  лютого 2021 року №     )                  </t>
  </si>
  <si>
    <t xml:space="preserve">Додаток № 7   Проєкт № 11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(в редакції рішення  5-ої   позачергової сесії   Новгород-Сіверської  міської ради VIII скликання                                                                                                                від   лютого 2021 року №     )                  </t>
  </si>
  <si>
    <t xml:space="preserve">Додаток № 8   Проєкт № 11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 5-ої позачергової сесії  Новгород-Сіверської  міської ради                                VIII скликання                                                                        від лютого 2021 року №   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</si>
</sst>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6" t="s">
        <v>656</v>
      </c>
      <c r="F2" s="666"/>
      <c r="G2" s="666"/>
    </row>
    <row r="3" spans="5:7" ht="18.75" customHeight="1">
      <c r="E3" s="666"/>
      <c r="F3" s="666"/>
      <c r="G3" s="666"/>
    </row>
    <row r="4" spans="5:7" ht="94.5" customHeight="1">
      <c r="E4" s="666"/>
      <c r="F4" s="666"/>
      <c r="G4" s="666"/>
    </row>
    <row r="5" spans="1:6" ht="34.5" customHeight="1">
      <c r="A5" s="676" t="s">
        <v>375</v>
      </c>
      <c r="B5" s="676"/>
      <c r="C5" s="676"/>
      <c r="D5" s="676"/>
      <c r="E5" s="676"/>
      <c r="F5" s="676"/>
    </row>
    <row r="6" spans="1:6" ht="18.75">
      <c r="A6" s="677">
        <v>25539000000</v>
      </c>
      <c r="B6" s="677"/>
      <c r="C6" s="36"/>
      <c r="F6" s="32"/>
    </row>
    <row r="7" spans="1:6" s="5" customFormat="1" ht="20.25" customHeight="1">
      <c r="A7" s="667" t="s">
        <v>389</v>
      </c>
      <c r="B7" s="669" t="s">
        <v>443</v>
      </c>
      <c r="C7" s="669" t="s">
        <v>444</v>
      </c>
      <c r="D7" s="671" t="s">
        <v>339</v>
      </c>
      <c r="E7" s="673" t="s">
        <v>340</v>
      </c>
      <c r="F7" s="674"/>
    </row>
    <row r="8" spans="1:6" s="5" customFormat="1" ht="51.75" customHeight="1">
      <c r="A8" s="668"/>
      <c r="B8" s="670"/>
      <c r="C8" s="675"/>
      <c r="D8" s="672"/>
      <c r="E8" s="33" t="s">
        <v>341</v>
      </c>
      <c r="F8" s="34" t="s">
        <v>359</v>
      </c>
    </row>
    <row r="9" spans="1:6" s="19" customFormat="1" ht="22.5" customHeight="1">
      <c r="A9" s="18">
        <v>1</v>
      </c>
      <c r="B9" s="37">
        <v>2</v>
      </c>
      <c r="C9" s="37" t="s">
        <v>445</v>
      </c>
      <c r="D9" s="18" t="s">
        <v>446</v>
      </c>
      <c r="E9" s="18" t="s">
        <v>447</v>
      </c>
      <c r="F9" s="18" t="s">
        <v>448</v>
      </c>
    </row>
    <row r="10" spans="1:6" s="24" customFormat="1" ht="18" customHeight="1">
      <c r="A10" s="20">
        <v>10000000</v>
      </c>
      <c r="B10" s="38" t="s">
        <v>342</v>
      </c>
      <c r="C10" s="274">
        <f>D10+E10</f>
        <v>56899010</v>
      </c>
      <c r="D10" s="273">
        <f>D11+D19+D24+D30+D48</f>
        <v>56857210</v>
      </c>
      <c r="E10" s="273">
        <f>E11+E19+E24+E30+E48</f>
        <v>41800</v>
      </c>
      <c r="F10" s="263"/>
    </row>
    <row r="11" spans="1:6" s="5" customFormat="1" ht="37.5">
      <c r="A11" s="20">
        <v>11000000</v>
      </c>
      <c r="B11" s="25" t="s">
        <v>343</v>
      </c>
      <c r="C11" s="274">
        <f aca="true" t="shared" si="0" ref="C11:C105">D11+E11</f>
        <v>36515730</v>
      </c>
      <c r="D11" s="273">
        <f>SUM(D12,D17)</f>
        <v>36515730</v>
      </c>
      <c r="E11" s="264"/>
      <c r="F11" s="264"/>
    </row>
    <row r="12" spans="1:6" ht="18.75">
      <c r="A12" s="20">
        <v>11010000</v>
      </c>
      <c r="B12" s="25" t="s">
        <v>410</v>
      </c>
      <c r="C12" s="274">
        <f t="shared" si="0"/>
        <v>36474230</v>
      </c>
      <c r="D12" s="273">
        <f>SUM(D13,D14,D15,D16,)</f>
        <v>36474230</v>
      </c>
      <c r="E12" s="264"/>
      <c r="F12" s="264"/>
    </row>
    <row r="13" spans="1:6" ht="47.25">
      <c r="A13" s="10">
        <v>11010100</v>
      </c>
      <c r="B13" s="41" t="s">
        <v>508</v>
      </c>
      <c r="C13" s="274">
        <f t="shared" si="0"/>
        <v>30353800</v>
      </c>
      <c r="D13" s="280">
        <v>30353800</v>
      </c>
      <c r="E13" s="266"/>
      <c r="F13" s="266"/>
    </row>
    <row r="14" spans="1:6" ht="61.5" customHeight="1">
      <c r="A14" s="7">
        <v>11010200</v>
      </c>
      <c r="B14" s="54" t="s">
        <v>510</v>
      </c>
      <c r="C14" s="274">
        <f t="shared" si="0"/>
        <v>3460600</v>
      </c>
      <c r="D14" s="280">
        <v>3460600</v>
      </c>
      <c r="E14" s="266"/>
      <c r="F14" s="266"/>
    </row>
    <row r="15" spans="1:6" ht="47.25">
      <c r="A15" s="10">
        <v>11010400</v>
      </c>
      <c r="B15" s="55" t="s">
        <v>498</v>
      </c>
      <c r="C15" s="274">
        <f t="shared" si="0"/>
        <v>2600830</v>
      </c>
      <c r="D15" s="280">
        <v>2600830</v>
      </c>
      <c r="E15" s="266"/>
      <c r="F15" s="266"/>
    </row>
    <row r="16" spans="1:6" ht="31.5">
      <c r="A16" s="7">
        <v>11010500</v>
      </c>
      <c r="B16" s="56" t="s">
        <v>511</v>
      </c>
      <c r="C16" s="274">
        <f t="shared" si="0"/>
        <v>59000</v>
      </c>
      <c r="D16" s="280">
        <v>59000</v>
      </c>
      <c r="E16" s="266"/>
      <c r="F16" s="266"/>
    </row>
    <row r="17" spans="1:6" ht="18" customHeight="1">
      <c r="A17" s="20">
        <v>11020000</v>
      </c>
      <c r="B17" s="25" t="s">
        <v>344</v>
      </c>
      <c r="C17" s="274">
        <f t="shared" si="0"/>
        <v>41500</v>
      </c>
      <c r="D17" s="273">
        <f>D18</f>
        <v>41500</v>
      </c>
      <c r="E17" s="264"/>
      <c r="F17" s="264"/>
    </row>
    <row r="18" spans="1:6" s="6" customFormat="1" ht="31.5">
      <c r="A18" s="7">
        <v>11020200</v>
      </c>
      <c r="B18" s="4" t="s">
        <v>412</v>
      </c>
      <c r="C18" s="274">
        <f t="shared" si="0"/>
        <v>41500</v>
      </c>
      <c r="D18" s="280">
        <v>41500</v>
      </c>
      <c r="E18" s="265"/>
      <c r="F18" s="265"/>
    </row>
    <row r="19" spans="1:6" s="5" customFormat="1" ht="37.5">
      <c r="A19" s="20">
        <v>13000000</v>
      </c>
      <c r="B19" s="25" t="s">
        <v>507</v>
      </c>
      <c r="C19" s="274">
        <f t="shared" si="0"/>
        <v>16150</v>
      </c>
      <c r="D19" s="273">
        <f>SUM(D20,D22)</f>
        <v>16150</v>
      </c>
      <c r="E19" s="264"/>
      <c r="F19" s="264"/>
    </row>
    <row r="20" spans="1:6" s="5" customFormat="1" ht="21" customHeight="1">
      <c r="A20" s="20">
        <v>13010000</v>
      </c>
      <c r="B20" s="25" t="s">
        <v>426</v>
      </c>
      <c r="C20" s="274">
        <f t="shared" si="0"/>
        <v>2550</v>
      </c>
      <c r="D20" s="282">
        <v>2550</v>
      </c>
      <c r="E20" s="264"/>
      <c r="F20" s="264"/>
    </row>
    <row r="21" spans="1:6" s="6" customFormat="1" ht="63">
      <c r="A21" s="7">
        <v>13010200</v>
      </c>
      <c r="B21" s="4" t="s">
        <v>268</v>
      </c>
      <c r="C21" s="274">
        <f t="shared" si="0"/>
        <v>2550</v>
      </c>
      <c r="D21" s="280">
        <v>2550</v>
      </c>
      <c r="E21" s="265"/>
      <c r="F21" s="265"/>
    </row>
    <row r="22" spans="1:6" s="6" customFormat="1" ht="18.75">
      <c r="A22" s="20">
        <v>13030000</v>
      </c>
      <c r="B22" s="25" t="s">
        <v>230</v>
      </c>
      <c r="C22" s="274">
        <f t="shared" si="0"/>
        <v>13600</v>
      </c>
      <c r="D22" s="273">
        <v>13600</v>
      </c>
      <c r="E22" s="264"/>
      <c r="F22" s="264"/>
    </row>
    <row r="23" spans="1:6" s="6" customFormat="1" ht="31.5">
      <c r="A23" s="7">
        <v>13030100</v>
      </c>
      <c r="B23" s="4" t="s">
        <v>231</v>
      </c>
      <c r="C23" s="274">
        <f t="shared" si="0"/>
        <v>13600</v>
      </c>
      <c r="D23" s="280">
        <v>13600</v>
      </c>
      <c r="E23" s="265"/>
      <c r="F23" s="265"/>
    </row>
    <row r="24" spans="1:6" s="45" customFormat="1" ht="18.75">
      <c r="A24" s="277">
        <v>14000000</v>
      </c>
      <c r="B24" s="277" t="s">
        <v>439</v>
      </c>
      <c r="C24" s="274">
        <f t="shared" si="0"/>
        <v>2726790</v>
      </c>
      <c r="D24" s="273">
        <f>SUM(D25,D27,D29)</f>
        <v>2726790</v>
      </c>
      <c r="E24" s="267"/>
      <c r="F24" s="267"/>
    </row>
    <row r="25" spans="1:6" s="45" customFormat="1" ht="37.5">
      <c r="A25" s="277">
        <v>14020000</v>
      </c>
      <c r="B25" s="278" t="s">
        <v>440</v>
      </c>
      <c r="C25" s="274">
        <f t="shared" si="0"/>
        <v>200290</v>
      </c>
      <c r="D25" s="273">
        <v>200290</v>
      </c>
      <c r="E25" s="267"/>
      <c r="F25" s="267"/>
    </row>
    <row r="26" spans="1:6" s="45" customFormat="1" ht="18.75">
      <c r="A26" s="59">
        <v>14021900</v>
      </c>
      <c r="B26" s="59" t="s">
        <v>441</v>
      </c>
      <c r="C26" s="274">
        <f t="shared" si="0"/>
        <v>180000</v>
      </c>
      <c r="D26" s="273">
        <v>180000</v>
      </c>
      <c r="E26" s="267"/>
      <c r="F26" s="267"/>
    </row>
    <row r="27" spans="1:6" s="45" customFormat="1" ht="56.25">
      <c r="A27" s="277">
        <v>14030000</v>
      </c>
      <c r="B27" s="278" t="s">
        <v>442</v>
      </c>
      <c r="C27" s="274">
        <f t="shared" si="0"/>
        <v>720000</v>
      </c>
      <c r="D27" s="273">
        <v>720000</v>
      </c>
      <c r="E27" s="267"/>
      <c r="F27" s="267"/>
    </row>
    <row r="28" spans="1:6" s="45" customFormat="1" ht="18.75">
      <c r="A28" s="59">
        <v>14031900</v>
      </c>
      <c r="B28" s="59" t="s">
        <v>441</v>
      </c>
      <c r="C28" s="274">
        <f t="shared" si="0"/>
        <v>720000</v>
      </c>
      <c r="D28" s="273">
        <v>720000</v>
      </c>
      <c r="E28" s="267"/>
      <c r="F28" s="267"/>
    </row>
    <row r="29" spans="1:6" s="45" customFormat="1" ht="56.25">
      <c r="A29" s="20">
        <v>14040000</v>
      </c>
      <c r="B29" s="25" t="s">
        <v>437</v>
      </c>
      <c r="C29" s="274">
        <f t="shared" si="0"/>
        <v>1806500</v>
      </c>
      <c r="D29" s="273">
        <v>1806500</v>
      </c>
      <c r="E29" s="267"/>
      <c r="F29" s="267"/>
    </row>
    <row r="30" spans="1:6" ht="18" customHeight="1">
      <c r="A30" s="20">
        <v>18000000</v>
      </c>
      <c r="B30" s="25" t="s">
        <v>433</v>
      </c>
      <c r="C30" s="274">
        <f t="shared" si="0"/>
        <v>17598540</v>
      </c>
      <c r="D30" s="273">
        <f>D31+D41+D44</f>
        <v>17598540</v>
      </c>
      <c r="E30" s="264"/>
      <c r="F30" s="264"/>
    </row>
    <row r="31" spans="1:6" ht="18" customHeight="1">
      <c r="A31" s="20">
        <v>18010000</v>
      </c>
      <c r="B31" s="25" t="s">
        <v>434</v>
      </c>
      <c r="C31" s="274">
        <f t="shared" si="0"/>
        <v>10167370</v>
      </c>
      <c r="D31" s="273">
        <f>D32+D33+D34+D35+D36+D37+D38+D39+D40</f>
        <v>10167370</v>
      </c>
      <c r="E31" s="265"/>
      <c r="F31" s="265"/>
    </row>
    <row r="32" spans="1:6" ht="45.75" customHeight="1">
      <c r="A32" s="10">
        <v>18010100</v>
      </c>
      <c r="B32" s="41" t="s">
        <v>449</v>
      </c>
      <c r="C32" s="283">
        <f t="shared" si="0"/>
        <v>5800</v>
      </c>
      <c r="D32" s="280">
        <v>5800</v>
      </c>
      <c r="E32" s="265"/>
      <c r="F32" s="265"/>
    </row>
    <row r="33" spans="1:6" ht="47.25">
      <c r="A33" s="10">
        <v>18010200</v>
      </c>
      <c r="B33" s="41" t="s">
        <v>435</v>
      </c>
      <c r="C33" s="283">
        <f t="shared" si="0"/>
        <v>60900</v>
      </c>
      <c r="D33" s="280">
        <v>60900</v>
      </c>
      <c r="E33" s="135"/>
      <c r="F33" s="265"/>
    </row>
    <row r="34" spans="1:6" ht="47.25">
      <c r="A34" s="10">
        <v>18010300</v>
      </c>
      <c r="B34" s="41" t="s">
        <v>512</v>
      </c>
      <c r="C34" s="283">
        <f t="shared" si="0"/>
        <v>22500</v>
      </c>
      <c r="D34" s="280">
        <v>22500</v>
      </c>
      <c r="E34" s="265"/>
      <c r="F34" s="265"/>
    </row>
    <row r="35" spans="1:6" ht="47.25">
      <c r="A35" s="10">
        <v>18010400</v>
      </c>
      <c r="B35" s="41" t="s">
        <v>438</v>
      </c>
      <c r="C35" s="283">
        <f>SUM(D35,E35)</f>
        <v>588600</v>
      </c>
      <c r="D35" s="280">
        <v>588600</v>
      </c>
      <c r="E35" s="265" t="s">
        <v>514</v>
      </c>
      <c r="F35" s="265"/>
    </row>
    <row r="36" spans="1:6" s="44" customFormat="1" ht="18.75">
      <c r="A36" s="10">
        <v>18010500</v>
      </c>
      <c r="B36" s="41" t="s">
        <v>390</v>
      </c>
      <c r="C36" s="279">
        <f t="shared" si="0"/>
        <v>4680400</v>
      </c>
      <c r="D36" s="280">
        <v>4680400</v>
      </c>
      <c r="E36" s="265"/>
      <c r="F36" s="265"/>
    </row>
    <row r="37" spans="1:6" s="44" customFormat="1" ht="18.75">
      <c r="A37" s="10">
        <v>18010600</v>
      </c>
      <c r="B37" s="41" t="s">
        <v>391</v>
      </c>
      <c r="C37" s="279">
        <f t="shared" si="0"/>
        <v>3608900</v>
      </c>
      <c r="D37" s="280">
        <v>3608900</v>
      </c>
      <c r="E37" s="265"/>
      <c r="F37" s="265"/>
    </row>
    <row r="38" spans="1:6" s="44" customFormat="1" ht="18.75">
      <c r="A38" s="10">
        <v>18010700</v>
      </c>
      <c r="B38" s="41" t="s">
        <v>406</v>
      </c>
      <c r="C38" s="279">
        <f t="shared" si="0"/>
        <v>370060</v>
      </c>
      <c r="D38" s="280">
        <v>370060</v>
      </c>
      <c r="E38" s="265"/>
      <c r="F38" s="265"/>
    </row>
    <row r="39" spans="1:6" s="44" customFormat="1" ht="18.75">
      <c r="A39" s="10">
        <v>18010900</v>
      </c>
      <c r="B39" s="41" t="s">
        <v>407</v>
      </c>
      <c r="C39" s="279">
        <f t="shared" si="0"/>
        <v>830210</v>
      </c>
      <c r="D39" s="280">
        <v>830210</v>
      </c>
      <c r="E39" s="265"/>
      <c r="F39" s="265"/>
    </row>
    <row r="40" spans="1:6" s="44" customFormat="1" ht="18.75">
      <c r="A40" s="10">
        <v>18011000</v>
      </c>
      <c r="B40" s="41" t="s">
        <v>436</v>
      </c>
      <c r="C40" s="279">
        <f t="shared" si="0"/>
        <v>0</v>
      </c>
      <c r="D40" s="280"/>
      <c r="E40" s="265"/>
      <c r="F40" s="265"/>
    </row>
    <row r="41" spans="1:6" s="52" customFormat="1" ht="18" customHeight="1">
      <c r="A41" s="285">
        <v>18030000</v>
      </c>
      <c r="B41" s="286" t="s">
        <v>411</v>
      </c>
      <c r="C41" s="283">
        <f t="shared" si="0"/>
        <v>25000</v>
      </c>
      <c r="D41" s="284">
        <f>SUM(D42:D43)</f>
        <v>25000</v>
      </c>
      <c r="E41" s="266"/>
      <c r="F41" s="266"/>
    </row>
    <row r="42" spans="1:6" ht="18" customHeight="1">
      <c r="A42" s="7">
        <v>18030100</v>
      </c>
      <c r="B42" s="4" t="s">
        <v>414</v>
      </c>
      <c r="C42" s="279">
        <f t="shared" si="0"/>
        <v>20800</v>
      </c>
      <c r="D42" s="280">
        <v>20800</v>
      </c>
      <c r="E42" s="265"/>
      <c r="F42" s="265"/>
    </row>
    <row r="43" spans="1:6" ht="18" customHeight="1">
      <c r="A43" s="7">
        <v>18030200</v>
      </c>
      <c r="B43" s="4" t="s">
        <v>415</v>
      </c>
      <c r="C43" s="279">
        <f t="shared" si="0"/>
        <v>4200</v>
      </c>
      <c r="D43" s="280">
        <v>4200</v>
      </c>
      <c r="E43" s="265"/>
      <c r="F43" s="265"/>
    </row>
    <row r="44" spans="1:6" s="44" customFormat="1" ht="18" customHeight="1">
      <c r="A44" s="285">
        <v>18050000</v>
      </c>
      <c r="B44" s="286" t="s">
        <v>416</v>
      </c>
      <c r="C44" s="283">
        <f t="shared" si="0"/>
        <v>7406170</v>
      </c>
      <c r="D44" s="284">
        <f>SUM(D45,D46,D47)</f>
        <v>7406170</v>
      </c>
      <c r="E44" s="268"/>
      <c r="F44" s="268"/>
    </row>
    <row r="45" spans="1:6" ht="18" customHeight="1">
      <c r="A45" s="7">
        <v>18050300</v>
      </c>
      <c r="B45" s="4" t="s">
        <v>417</v>
      </c>
      <c r="C45" s="279">
        <f t="shared" si="0"/>
        <v>542120</v>
      </c>
      <c r="D45" s="280">
        <v>542120</v>
      </c>
      <c r="E45" s="266"/>
      <c r="F45" s="266"/>
    </row>
    <row r="46" spans="1:6" ht="18" customHeight="1">
      <c r="A46" s="10">
        <v>18050400</v>
      </c>
      <c r="B46" s="41" t="s">
        <v>418</v>
      </c>
      <c r="C46" s="279">
        <f t="shared" si="0"/>
        <v>6556550</v>
      </c>
      <c r="D46" s="280">
        <v>6556550</v>
      </c>
      <c r="E46" s="266"/>
      <c r="F46" s="266"/>
    </row>
    <row r="47" spans="1:11" ht="69.75" customHeight="1">
      <c r="A47" s="8">
        <v>18050500</v>
      </c>
      <c r="B47" s="56" t="s">
        <v>499</v>
      </c>
      <c r="C47" s="279">
        <f t="shared" si="0"/>
        <v>307500</v>
      </c>
      <c r="D47" s="280">
        <v>307500</v>
      </c>
      <c r="E47" s="271">
        <v>0</v>
      </c>
      <c r="F47" s="266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419</v>
      </c>
      <c r="C48" s="274">
        <f t="shared" si="0"/>
        <v>41800</v>
      </c>
      <c r="D48" s="273">
        <f>D49</f>
        <v>0</v>
      </c>
      <c r="E48" s="137">
        <f>E49</f>
        <v>41800</v>
      </c>
      <c r="F48" s="264"/>
    </row>
    <row r="49" spans="1:6" ht="18" customHeight="1">
      <c r="A49" s="20">
        <v>19010000</v>
      </c>
      <c r="B49" s="25" t="s">
        <v>420</v>
      </c>
      <c r="C49" s="283">
        <f t="shared" si="0"/>
        <v>41800</v>
      </c>
      <c r="D49" s="284">
        <f>SUM(D50:D52)</f>
        <v>0</v>
      </c>
      <c r="E49" s="271">
        <f>SUM(E50,E51,E52)</f>
        <v>41800</v>
      </c>
      <c r="F49" s="266"/>
    </row>
    <row r="50" spans="1:6" ht="47.25">
      <c r="A50" s="7">
        <v>19010100</v>
      </c>
      <c r="B50" s="4" t="s">
        <v>421</v>
      </c>
      <c r="C50" s="279">
        <f t="shared" si="0"/>
        <v>20300</v>
      </c>
      <c r="D50" s="280"/>
      <c r="E50" s="272">
        <v>20300</v>
      </c>
      <c r="F50" s="266"/>
    </row>
    <row r="51" spans="1:6" ht="31.5">
      <c r="A51" s="10">
        <v>19010200</v>
      </c>
      <c r="B51" s="41" t="s">
        <v>427</v>
      </c>
      <c r="C51" s="279">
        <f t="shared" si="0"/>
        <v>2700</v>
      </c>
      <c r="D51" s="280"/>
      <c r="E51" s="271">
        <v>2700</v>
      </c>
      <c r="F51" s="266"/>
    </row>
    <row r="52" spans="1:6" ht="47.25">
      <c r="A52" s="7">
        <v>19010300</v>
      </c>
      <c r="B52" s="4" t="s">
        <v>428</v>
      </c>
      <c r="C52" s="279">
        <f t="shared" si="0"/>
        <v>18800</v>
      </c>
      <c r="D52" s="280"/>
      <c r="E52" s="272">
        <v>18800</v>
      </c>
      <c r="F52" s="266"/>
    </row>
    <row r="53" spans="1:6" s="24" customFormat="1" ht="18" customHeight="1">
      <c r="A53" s="20">
        <v>20000000</v>
      </c>
      <c r="B53" s="38" t="s">
        <v>345</v>
      </c>
      <c r="C53" s="274">
        <f t="shared" si="0"/>
        <v>2628700</v>
      </c>
      <c r="D53" s="273">
        <f>D54+D59+D71+D77</f>
        <v>1532050</v>
      </c>
      <c r="E53" s="273">
        <f>E54+E59+E71+E77</f>
        <v>1096650</v>
      </c>
      <c r="F53" s="273">
        <f>F54+F59+F71+F77</f>
        <v>37000</v>
      </c>
    </row>
    <row r="54" spans="1:6" s="5" customFormat="1" ht="18" customHeight="1">
      <c r="A54" s="20">
        <v>21000000</v>
      </c>
      <c r="B54" s="25" t="s">
        <v>346</v>
      </c>
      <c r="C54" s="274">
        <f t="shared" si="0"/>
        <v>70000</v>
      </c>
      <c r="D54" s="273">
        <f>SUM(D55:D56,D58)</f>
        <v>70000</v>
      </c>
      <c r="E54" s="264"/>
      <c r="F54" s="264"/>
    </row>
    <row r="55" spans="1:6" s="5" customFormat="1" ht="42" customHeight="1">
      <c r="A55" s="10">
        <v>21010300</v>
      </c>
      <c r="B55" s="55" t="s">
        <v>500</v>
      </c>
      <c r="C55" s="274">
        <f t="shared" si="0"/>
        <v>8000</v>
      </c>
      <c r="D55" s="280">
        <v>8000</v>
      </c>
      <c r="E55" s="265"/>
      <c r="F55" s="265"/>
    </row>
    <row r="56" spans="1:6" ht="18.75" customHeight="1">
      <c r="A56" s="8">
        <v>21080000</v>
      </c>
      <c r="B56" s="3" t="s">
        <v>351</v>
      </c>
      <c r="C56" s="283">
        <f t="shared" si="0"/>
        <v>35000</v>
      </c>
      <c r="D56" s="284">
        <v>35000</v>
      </c>
      <c r="E56" s="266"/>
      <c r="F56" s="266"/>
    </row>
    <row r="57" spans="1:6" s="6" customFormat="1" ht="18" customHeight="1">
      <c r="A57" s="7">
        <v>21081100</v>
      </c>
      <c r="B57" s="4" t="s">
        <v>360</v>
      </c>
      <c r="C57" s="279">
        <f t="shared" si="0"/>
        <v>35000</v>
      </c>
      <c r="D57" s="280">
        <v>35000</v>
      </c>
      <c r="E57" s="265"/>
      <c r="F57" s="265"/>
    </row>
    <row r="58" spans="1:6" s="6" customFormat="1" ht="53.25" customHeight="1">
      <c r="A58" s="54">
        <v>21081500</v>
      </c>
      <c r="B58" s="54" t="s">
        <v>594</v>
      </c>
      <c r="C58" s="279">
        <f t="shared" si="0"/>
        <v>27000</v>
      </c>
      <c r="D58" s="280">
        <v>27000</v>
      </c>
      <c r="E58" s="265"/>
      <c r="F58" s="265"/>
    </row>
    <row r="59" spans="1:6" s="5" customFormat="1" ht="37.5">
      <c r="A59" s="20">
        <v>22000000</v>
      </c>
      <c r="B59" s="25" t="s">
        <v>347</v>
      </c>
      <c r="C59" s="274">
        <f t="shared" si="0"/>
        <v>1075600</v>
      </c>
      <c r="D59" s="273">
        <f>SUM(D62,D66,D68)</f>
        <v>1075600</v>
      </c>
      <c r="E59" s="264"/>
      <c r="F59" s="264"/>
    </row>
    <row r="60" spans="1:6" s="5" customFormat="1" ht="18.75" hidden="1">
      <c r="A60" s="285">
        <v>22010000</v>
      </c>
      <c r="B60" s="286" t="s">
        <v>413</v>
      </c>
      <c r="C60" s="262">
        <f t="shared" si="0"/>
        <v>0</v>
      </c>
      <c r="D60" s="263">
        <f>D61</f>
        <v>0</v>
      </c>
      <c r="E60" s="264"/>
      <c r="F60" s="264"/>
    </row>
    <row r="61" spans="1:6" s="5" customFormat="1" ht="56.25" hidden="1">
      <c r="A61" s="287">
        <v>22010300</v>
      </c>
      <c r="B61" s="288" t="s">
        <v>429</v>
      </c>
      <c r="C61" s="262">
        <f t="shared" si="0"/>
        <v>0</v>
      </c>
      <c r="D61" s="263"/>
      <c r="E61" s="264"/>
      <c r="F61" s="264"/>
    </row>
    <row r="62" spans="1:6" s="5" customFormat="1" ht="20.25" customHeight="1">
      <c r="A62" s="20">
        <v>2201000</v>
      </c>
      <c r="B62" s="25" t="s">
        <v>509</v>
      </c>
      <c r="C62" s="274">
        <f>SUM(C63:C65)</f>
        <v>966100</v>
      </c>
      <c r="D62" s="273">
        <f>SUM(D63,D64,D65)</f>
        <v>966100</v>
      </c>
      <c r="E62" s="264"/>
      <c r="F62" s="264"/>
    </row>
    <row r="63" spans="1:6" s="5" customFormat="1" ht="53.25" customHeight="1">
      <c r="A63" s="138">
        <v>22010300</v>
      </c>
      <c r="B63" s="138" t="s">
        <v>424</v>
      </c>
      <c r="C63" s="274">
        <f t="shared" si="0"/>
        <v>17000</v>
      </c>
      <c r="D63" s="273">
        <v>17000</v>
      </c>
      <c r="E63" s="264"/>
      <c r="F63" s="264"/>
    </row>
    <row r="64" spans="1:6" s="5" customFormat="1" ht="19.5" customHeight="1">
      <c r="A64" s="57">
        <v>22012500</v>
      </c>
      <c r="B64" s="58" t="s">
        <v>501</v>
      </c>
      <c r="C64" s="274">
        <f t="shared" si="0"/>
        <v>585000</v>
      </c>
      <c r="D64" s="282">
        <v>585000</v>
      </c>
      <c r="E64" s="267"/>
      <c r="F64" s="267"/>
    </row>
    <row r="65" spans="1:6" s="5" customFormat="1" ht="34.5" customHeight="1">
      <c r="A65" s="139">
        <v>22012600</v>
      </c>
      <c r="B65" s="138" t="s">
        <v>425</v>
      </c>
      <c r="C65" s="274">
        <f t="shared" si="0"/>
        <v>364100</v>
      </c>
      <c r="D65" s="282">
        <v>364100</v>
      </c>
      <c r="E65" s="267"/>
      <c r="F65" s="267"/>
    </row>
    <row r="66" spans="1:6" ht="37.5">
      <c r="A66" s="20">
        <v>22080000</v>
      </c>
      <c r="B66" s="25" t="s">
        <v>388</v>
      </c>
      <c r="C66" s="274">
        <f t="shared" si="0"/>
        <v>102000</v>
      </c>
      <c r="D66" s="273">
        <f>D67</f>
        <v>102000</v>
      </c>
      <c r="E66" s="264"/>
      <c r="F66" s="264"/>
    </row>
    <row r="67" spans="1:6" s="6" customFormat="1" ht="31.5">
      <c r="A67" s="10">
        <v>22080400</v>
      </c>
      <c r="B67" s="41" t="s">
        <v>348</v>
      </c>
      <c r="C67" s="283">
        <f t="shared" si="0"/>
        <v>102000</v>
      </c>
      <c r="D67" s="280">
        <v>102000</v>
      </c>
      <c r="E67" s="265"/>
      <c r="F67" s="265"/>
    </row>
    <row r="68" spans="1:6" ht="18" customHeight="1">
      <c r="A68" s="20">
        <v>22090000</v>
      </c>
      <c r="B68" s="25" t="s">
        <v>349</v>
      </c>
      <c r="C68" s="274">
        <f t="shared" si="0"/>
        <v>7500</v>
      </c>
      <c r="D68" s="273">
        <f>SUM(D69,D70)</f>
        <v>7500</v>
      </c>
      <c r="E68" s="264"/>
      <c r="F68" s="264"/>
    </row>
    <row r="69" spans="1:6" ht="47.25">
      <c r="A69" s="10">
        <v>22090100</v>
      </c>
      <c r="B69" s="41" t="s">
        <v>408</v>
      </c>
      <c r="C69" s="279">
        <f t="shared" si="0"/>
        <v>6500</v>
      </c>
      <c r="D69" s="280">
        <v>6500</v>
      </c>
      <c r="E69" s="266"/>
      <c r="F69" s="266"/>
    </row>
    <row r="70" spans="1:6" ht="47.25">
      <c r="A70" s="59">
        <v>22090400</v>
      </c>
      <c r="B70" s="54" t="s">
        <v>387</v>
      </c>
      <c r="C70" s="279">
        <f t="shared" si="0"/>
        <v>1000</v>
      </c>
      <c r="D70" s="280">
        <v>1000</v>
      </c>
      <c r="E70" s="266"/>
      <c r="F70" s="266"/>
    </row>
    <row r="71" spans="1:6" s="5" customFormat="1" ht="18" customHeight="1">
      <c r="A71" s="20">
        <v>24000000</v>
      </c>
      <c r="B71" s="25" t="s">
        <v>350</v>
      </c>
      <c r="C71" s="274">
        <f t="shared" si="0"/>
        <v>423950</v>
      </c>
      <c r="D71" s="273">
        <f>D72</f>
        <v>386450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351</v>
      </c>
      <c r="C72" s="274">
        <f t="shared" si="0"/>
        <v>386950</v>
      </c>
      <c r="D72" s="273">
        <f>SUM(D73,D74,D75)</f>
        <v>386450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351</v>
      </c>
      <c r="C73" s="283">
        <f t="shared" si="0"/>
        <v>382800</v>
      </c>
      <c r="D73" s="280">
        <v>382800</v>
      </c>
      <c r="E73" s="136"/>
      <c r="F73" s="136"/>
    </row>
    <row r="74" spans="1:6" s="6" customFormat="1" ht="45.75" customHeight="1">
      <c r="A74" s="59">
        <v>24062100</v>
      </c>
      <c r="B74" s="54" t="s">
        <v>513</v>
      </c>
      <c r="C74" s="283">
        <f t="shared" si="0"/>
        <v>500</v>
      </c>
      <c r="D74" s="280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595</v>
      </c>
      <c r="C75" s="283">
        <f t="shared" si="0"/>
        <v>3650</v>
      </c>
      <c r="D75" s="280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506</v>
      </c>
      <c r="C76" s="283">
        <f t="shared" si="0"/>
        <v>37000</v>
      </c>
      <c r="D76" s="284">
        <v>0</v>
      </c>
      <c r="E76" s="272">
        <v>37000</v>
      </c>
      <c r="F76" s="272">
        <v>37000</v>
      </c>
    </row>
    <row r="77" spans="1:6" s="5" customFormat="1" ht="18" customHeight="1">
      <c r="A77" s="20">
        <v>25000000</v>
      </c>
      <c r="B77" s="25" t="s">
        <v>352</v>
      </c>
      <c r="C77" s="274">
        <f t="shared" si="0"/>
        <v>1059150</v>
      </c>
      <c r="D77" s="273"/>
      <c r="E77" s="137">
        <v>1059150</v>
      </c>
      <c r="F77" s="264"/>
    </row>
    <row r="78" spans="1:6" s="24" customFormat="1" ht="18" customHeight="1">
      <c r="A78" s="20">
        <v>30000000</v>
      </c>
      <c r="B78" s="25" t="s">
        <v>358</v>
      </c>
      <c r="C78" s="274">
        <f t="shared" si="0"/>
        <v>6500</v>
      </c>
      <c r="D78" s="273">
        <f>D79</f>
        <v>6500</v>
      </c>
      <c r="E78" s="273">
        <f>E80</f>
        <v>0</v>
      </c>
      <c r="F78" s="273">
        <f>F80</f>
        <v>0</v>
      </c>
    </row>
    <row r="79" spans="1:7" s="49" customFormat="1" ht="58.5" customHeight="1">
      <c r="A79" s="10">
        <v>31010200</v>
      </c>
      <c r="B79" s="55" t="s">
        <v>505</v>
      </c>
      <c r="C79" s="274">
        <f t="shared" si="0"/>
        <v>6500</v>
      </c>
      <c r="D79" s="280">
        <v>6500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72</v>
      </c>
      <c r="C80" s="274">
        <f t="shared" si="0"/>
        <v>0</v>
      </c>
      <c r="D80" s="273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73</v>
      </c>
      <c r="C81" s="283">
        <f t="shared" si="0"/>
        <v>0</v>
      </c>
      <c r="D81" s="273"/>
      <c r="E81" s="271">
        <f>E82</f>
        <v>0</v>
      </c>
      <c r="F81" s="271">
        <f>E81</f>
        <v>0</v>
      </c>
    </row>
    <row r="82" spans="1:6" s="6" customFormat="1" ht="59.25" customHeight="1">
      <c r="A82" s="7">
        <v>33010100</v>
      </c>
      <c r="B82" s="4" t="s">
        <v>189</v>
      </c>
      <c r="C82" s="279">
        <f t="shared" si="0"/>
        <v>0</v>
      </c>
      <c r="D82" s="280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409</v>
      </c>
      <c r="C83" s="262">
        <f t="shared" si="0"/>
        <v>0</v>
      </c>
      <c r="D83" s="266"/>
      <c r="E83" s="265"/>
      <c r="F83" s="266"/>
    </row>
    <row r="84" spans="1:8" s="27" customFormat="1" ht="18" customHeight="1">
      <c r="A84" s="26"/>
      <c r="B84" s="39" t="s">
        <v>361</v>
      </c>
      <c r="C84" s="290">
        <f t="shared" si="0"/>
        <v>59534210</v>
      </c>
      <c r="D84" s="289">
        <f>D10+D53+D78</f>
        <v>58395760</v>
      </c>
      <c r="E84" s="289">
        <f>E10+E53+E78</f>
        <v>1138450</v>
      </c>
      <c r="F84" s="289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353</v>
      </c>
      <c r="C85" s="274">
        <f t="shared" si="0"/>
        <v>26224161</v>
      </c>
      <c r="D85" s="273">
        <f>D86</f>
        <v>26224161</v>
      </c>
      <c r="E85" s="263"/>
      <c r="F85" s="263"/>
    </row>
    <row r="86" spans="1:6" s="5" customFormat="1" ht="18" customHeight="1">
      <c r="A86" s="20">
        <v>41000000</v>
      </c>
      <c r="B86" s="25" t="s">
        <v>354</v>
      </c>
      <c r="C86" s="274">
        <f t="shared" si="0"/>
        <v>26224161</v>
      </c>
      <c r="D86" s="273">
        <f>D87+D89+D96+D94</f>
        <v>26224161</v>
      </c>
      <c r="E86" s="264"/>
      <c r="F86" s="264"/>
    </row>
    <row r="87" spans="1:6" ht="18" customHeight="1">
      <c r="A87" s="11">
        <v>41020000</v>
      </c>
      <c r="B87" s="16" t="s">
        <v>355</v>
      </c>
      <c r="C87" s="274">
        <f t="shared" si="0"/>
        <v>455100</v>
      </c>
      <c r="D87" s="273">
        <f>D88</f>
        <v>455100</v>
      </c>
      <c r="E87" s="137"/>
      <c r="F87" s="264"/>
    </row>
    <row r="88" spans="1:6" s="53" customFormat="1" ht="18.75">
      <c r="A88" s="10">
        <v>41020100</v>
      </c>
      <c r="B88" s="4" t="s">
        <v>430</v>
      </c>
      <c r="C88" s="279">
        <f t="shared" si="0"/>
        <v>455100</v>
      </c>
      <c r="D88" s="280">
        <v>455100</v>
      </c>
      <c r="E88" s="136"/>
      <c r="F88" s="265"/>
    </row>
    <row r="89" spans="1:6" ht="39.75" customHeight="1">
      <c r="A89" s="20">
        <v>41030000</v>
      </c>
      <c r="B89" s="25" t="s">
        <v>214</v>
      </c>
      <c r="C89" s="274">
        <f t="shared" si="0"/>
        <v>22222400</v>
      </c>
      <c r="D89" s="273">
        <f>D90+D91+D93</f>
        <v>22222400</v>
      </c>
      <c r="E89" s="264"/>
      <c r="F89" s="264"/>
    </row>
    <row r="90" spans="1:6" ht="12" customHeight="1" hidden="1">
      <c r="A90" s="476"/>
      <c r="B90" s="477"/>
      <c r="C90" s="274"/>
      <c r="D90" s="273"/>
      <c r="E90" s="264"/>
      <c r="F90" s="264"/>
    </row>
    <row r="91" spans="1:6" s="6" customFormat="1" ht="18.75">
      <c r="A91" s="7">
        <v>41033900</v>
      </c>
      <c r="B91" s="454" t="s">
        <v>431</v>
      </c>
      <c r="C91" s="279">
        <f t="shared" si="0"/>
        <v>19534200</v>
      </c>
      <c r="D91" s="280">
        <v>19534200</v>
      </c>
      <c r="E91" s="265"/>
      <c r="F91" s="265"/>
    </row>
    <row r="92" spans="1:6" s="6" customFormat="1" ht="140.25" customHeight="1" hidden="1">
      <c r="A92" s="7">
        <v>41030700</v>
      </c>
      <c r="B92" s="4" t="s">
        <v>368</v>
      </c>
      <c r="C92" s="279">
        <f t="shared" si="0"/>
        <v>0</v>
      </c>
      <c r="D92" s="280"/>
      <c r="E92" s="265"/>
      <c r="F92" s="265"/>
    </row>
    <row r="93" spans="1:6" s="6" customFormat="1" ht="18" customHeight="1">
      <c r="A93" s="7">
        <v>41034200</v>
      </c>
      <c r="B93" s="4" t="s">
        <v>432</v>
      </c>
      <c r="C93" s="279">
        <f t="shared" si="0"/>
        <v>2688200</v>
      </c>
      <c r="D93" s="280">
        <v>2688200</v>
      </c>
      <c r="E93" s="265"/>
      <c r="F93" s="265"/>
    </row>
    <row r="94" spans="1:6" s="6" customFormat="1" ht="46.5" customHeight="1">
      <c r="A94" s="277">
        <v>41040000</v>
      </c>
      <c r="B94" s="278" t="s">
        <v>182</v>
      </c>
      <c r="C94" s="274">
        <f>SUM(D94)</f>
        <v>359200</v>
      </c>
      <c r="D94" s="273">
        <f>SUM(D95)</f>
        <v>359200</v>
      </c>
      <c r="E94" s="265"/>
      <c r="F94" s="265"/>
    </row>
    <row r="95" spans="1:6" s="6" customFormat="1" ht="61.5" customHeight="1">
      <c r="A95" s="336">
        <v>41040200</v>
      </c>
      <c r="B95" s="337" t="s">
        <v>183</v>
      </c>
      <c r="C95" s="279">
        <f>SUM(D95)</f>
        <v>359200</v>
      </c>
      <c r="D95" s="280">
        <v>359200</v>
      </c>
      <c r="E95" s="265"/>
      <c r="F95" s="265"/>
    </row>
    <row r="96" spans="1:6" s="6" customFormat="1" ht="36" customHeight="1">
      <c r="A96" s="277">
        <v>41050000</v>
      </c>
      <c r="B96" s="278" t="s">
        <v>215</v>
      </c>
      <c r="C96" s="274">
        <f>SUM(D96:E96)</f>
        <v>3187461</v>
      </c>
      <c r="D96" s="273">
        <f>SUM(D97,D98,D99,D101,D103,D104,D102,D105,D100)</f>
        <v>3187461</v>
      </c>
      <c r="E96" s="265" t="s">
        <v>514</v>
      </c>
      <c r="F96" s="265"/>
    </row>
    <row r="97" spans="1:6" s="356" customFormat="1" ht="50.25" customHeight="1">
      <c r="A97" s="336">
        <v>41051200</v>
      </c>
      <c r="B97" s="337" t="s">
        <v>181</v>
      </c>
      <c r="C97" s="279">
        <f t="shared" si="0"/>
        <v>381600</v>
      </c>
      <c r="D97" s="280">
        <v>381600</v>
      </c>
      <c r="E97" s="355"/>
      <c r="F97" s="355"/>
    </row>
    <row r="98" spans="1:6" s="6" customFormat="1" ht="62.25" customHeight="1" hidden="1">
      <c r="A98" s="7">
        <v>41030700</v>
      </c>
      <c r="B98" s="4" t="s">
        <v>368</v>
      </c>
      <c r="C98" s="279">
        <f t="shared" si="0"/>
        <v>0</v>
      </c>
      <c r="D98" s="280"/>
      <c r="E98" s="265"/>
      <c r="F98" s="265"/>
    </row>
    <row r="99" spans="1:6" s="6" customFormat="1" ht="63" hidden="1">
      <c r="A99" s="276">
        <v>41050200</v>
      </c>
      <c r="B99" s="275" t="s">
        <v>216</v>
      </c>
      <c r="C99" s="279">
        <f t="shared" si="0"/>
        <v>0</v>
      </c>
      <c r="D99" s="280"/>
      <c r="E99" s="265"/>
      <c r="F99" s="265"/>
    </row>
    <row r="100" spans="1:6" s="6" customFormat="1" ht="47.25">
      <c r="A100" s="276">
        <v>41051400</v>
      </c>
      <c r="B100" s="275" t="s">
        <v>173</v>
      </c>
      <c r="C100" s="279">
        <f t="shared" si="0"/>
        <v>421561</v>
      </c>
      <c r="D100" s="280">
        <v>421561</v>
      </c>
      <c r="E100" s="265"/>
      <c r="F100" s="265"/>
    </row>
    <row r="101" spans="1:6" s="356" customFormat="1" ht="47.25">
      <c r="A101" s="336">
        <v>41051500</v>
      </c>
      <c r="B101" s="337" t="s">
        <v>362</v>
      </c>
      <c r="C101" s="279">
        <f t="shared" si="0"/>
        <v>67000</v>
      </c>
      <c r="D101" s="280">
        <v>67000</v>
      </c>
      <c r="E101" s="355"/>
      <c r="F101" s="355"/>
    </row>
    <row r="102" spans="1:6" s="356" customFormat="1" ht="47.25">
      <c r="A102" s="337">
        <v>41053000</v>
      </c>
      <c r="B102" s="337" t="s">
        <v>158</v>
      </c>
      <c r="C102" s="279">
        <f t="shared" si="0"/>
        <v>1911500</v>
      </c>
      <c r="D102" s="280">
        <v>1911500</v>
      </c>
      <c r="E102" s="355"/>
      <c r="F102" s="355"/>
    </row>
    <row r="103" spans="1:6" s="356" customFormat="1" ht="31.5" customHeight="1">
      <c r="A103" s="276">
        <v>41053900</v>
      </c>
      <c r="B103" s="275" t="s">
        <v>41</v>
      </c>
      <c r="C103" s="279">
        <f t="shared" si="0"/>
        <v>93000</v>
      </c>
      <c r="D103" s="280">
        <v>93000</v>
      </c>
      <c r="E103" s="135"/>
      <c r="F103" s="135"/>
    </row>
    <row r="104" spans="1:6" s="6" customFormat="1" ht="48.75" customHeight="1">
      <c r="A104" s="476">
        <v>41055000</v>
      </c>
      <c r="B104" s="477" t="s">
        <v>597</v>
      </c>
      <c r="C104" s="279">
        <f t="shared" si="0"/>
        <v>312800</v>
      </c>
      <c r="D104" s="281">
        <v>312800</v>
      </c>
      <c r="E104" s="269"/>
      <c r="F104" s="265"/>
    </row>
    <row r="105" spans="1:6" s="6" customFormat="1" ht="15.75" customHeight="1">
      <c r="A105" s="336"/>
      <c r="B105" s="337"/>
      <c r="C105" s="279">
        <f t="shared" si="0"/>
        <v>0</v>
      </c>
      <c r="D105" s="281">
        <v>0</v>
      </c>
      <c r="E105" s="269"/>
      <c r="F105" s="265"/>
    </row>
    <row r="106" spans="1:6" s="6" customFormat="1" ht="18.75">
      <c r="A106" s="276"/>
      <c r="B106" s="275"/>
      <c r="C106" s="279">
        <f aca="true" t="shared" si="1" ref="C106:C114">D106+E106</f>
        <v>0</v>
      </c>
      <c r="D106" s="280">
        <v>0</v>
      </c>
      <c r="E106" s="269"/>
      <c r="F106" s="265"/>
    </row>
    <row r="107" spans="1:6" ht="63" hidden="1">
      <c r="A107" s="9">
        <v>41036000</v>
      </c>
      <c r="B107" s="47" t="s">
        <v>372</v>
      </c>
      <c r="C107" s="262">
        <f t="shared" si="1"/>
        <v>0</v>
      </c>
      <c r="D107" s="266"/>
      <c r="E107" s="270"/>
      <c r="F107" s="266"/>
    </row>
    <row r="108" spans="1:6" ht="62.25" customHeight="1" hidden="1">
      <c r="A108" s="9">
        <v>41036300</v>
      </c>
      <c r="B108" s="47" t="s">
        <v>369</v>
      </c>
      <c r="C108" s="262">
        <f t="shared" si="1"/>
        <v>0</v>
      </c>
      <c r="D108" s="266"/>
      <c r="E108" s="270"/>
      <c r="F108" s="266"/>
    </row>
    <row r="109" spans="1:6" ht="62.25" customHeight="1" hidden="1">
      <c r="A109" s="9">
        <v>41037000</v>
      </c>
      <c r="B109" s="47" t="s">
        <v>370</v>
      </c>
      <c r="C109" s="262">
        <f t="shared" si="1"/>
        <v>0</v>
      </c>
      <c r="D109" s="266"/>
      <c r="E109" s="270"/>
      <c r="F109" s="266"/>
    </row>
    <row r="110" spans="1:6" ht="62.25" customHeight="1" hidden="1">
      <c r="A110" s="9">
        <v>41038000</v>
      </c>
      <c r="B110" s="47" t="s">
        <v>371</v>
      </c>
      <c r="C110" s="262">
        <f t="shared" si="1"/>
        <v>0</v>
      </c>
      <c r="D110" s="266"/>
      <c r="E110" s="270"/>
      <c r="F110" s="266"/>
    </row>
    <row r="111" spans="1:6" ht="62.25" customHeight="1" hidden="1">
      <c r="A111" s="9">
        <v>41038200</v>
      </c>
      <c r="B111" s="47" t="s">
        <v>374</v>
      </c>
      <c r="C111" s="262">
        <f t="shared" si="1"/>
        <v>0</v>
      </c>
      <c r="D111" s="266"/>
      <c r="E111" s="270"/>
      <c r="F111" s="266"/>
    </row>
    <row r="112" spans="1:6" s="5" customFormat="1" ht="15" customHeight="1" hidden="1">
      <c r="A112" s="22">
        <v>43000000</v>
      </c>
      <c r="B112" s="23" t="s">
        <v>373</v>
      </c>
      <c r="C112" s="262">
        <f t="shared" si="1"/>
        <v>0</v>
      </c>
      <c r="D112" s="264"/>
      <c r="E112" s="264">
        <f>E113</f>
        <v>0</v>
      </c>
      <c r="F112" s="264">
        <f>F113</f>
        <v>0</v>
      </c>
    </row>
    <row r="113" spans="1:6" ht="31.5" hidden="1">
      <c r="A113" s="9">
        <v>43010000</v>
      </c>
      <c r="B113" s="21" t="s">
        <v>356</v>
      </c>
      <c r="C113" s="262">
        <f t="shared" si="1"/>
        <v>0</v>
      </c>
      <c r="D113" s="266"/>
      <c r="E113" s="266">
        <v>0</v>
      </c>
      <c r="F113" s="266">
        <f>E113</f>
        <v>0</v>
      </c>
    </row>
    <row r="114" spans="1:6" s="29" customFormat="1" ht="18" customHeight="1">
      <c r="A114" s="26"/>
      <c r="B114" s="39" t="s">
        <v>357</v>
      </c>
      <c r="C114" s="290">
        <f t="shared" si="1"/>
        <v>85758371</v>
      </c>
      <c r="D114" s="289">
        <f>D84+D85</f>
        <v>84619921</v>
      </c>
      <c r="E114" s="289">
        <f>E84+E85</f>
        <v>1138450</v>
      </c>
      <c r="F114" s="289">
        <f>F84</f>
        <v>37000</v>
      </c>
    </row>
    <row r="115" spans="1:6" ht="15.75" customHeight="1">
      <c r="A115" s="12"/>
      <c r="B115" s="40"/>
      <c r="C115" s="40"/>
      <c r="D115" s="60" t="s">
        <v>514</v>
      </c>
      <c r="E115" s="60"/>
      <c r="F115" s="60"/>
    </row>
    <row r="116" spans="1:6" ht="15.75" customHeight="1">
      <c r="A116" s="12"/>
      <c r="B116" s="40"/>
      <c r="C116" s="40"/>
      <c r="D116" s="60" t="s">
        <v>514</v>
      </c>
      <c r="E116" s="61"/>
      <c r="F116" s="60"/>
    </row>
    <row r="117" spans="1:6" ht="22.5" customHeight="1">
      <c r="A117" s="13"/>
      <c r="B117" s="17" t="s">
        <v>525</v>
      </c>
      <c r="C117" s="17"/>
      <c r="D117" s="60"/>
      <c r="E117" s="31" t="s">
        <v>583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62.75" customHeight="1">
      <c r="E1" s="678" t="s">
        <v>657</v>
      </c>
      <c r="F1" s="678"/>
      <c r="G1" s="335"/>
      <c r="H1" s="65"/>
    </row>
    <row r="2" spans="1:6" ht="27" customHeight="1">
      <c r="A2" s="679" t="s">
        <v>376</v>
      </c>
      <c r="B2" s="679"/>
      <c r="C2" s="679"/>
      <c r="D2" s="679"/>
      <c r="E2" s="679"/>
      <c r="F2" s="679"/>
    </row>
    <row r="3" spans="1:2" ht="25.5" customHeight="1">
      <c r="A3" s="681">
        <v>25539000000</v>
      </c>
      <c r="B3" s="681"/>
    </row>
    <row r="4" spans="1:6" ht="18">
      <c r="A4" s="680" t="s">
        <v>515</v>
      </c>
      <c r="B4" s="680" t="s">
        <v>180</v>
      </c>
      <c r="C4" s="682" t="s">
        <v>87</v>
      </c>
      <c r="D4" s="680" t="s">
        <v>339</v>
      </c>
      <c r="E4" s="680" t="s">
        <v>340</v>
      </c>
      <c r="F4" s="680"/>
    </row>
    <row r="5" spans="1:6" ht="18" customHeight="1">
      <c r="A5" s="680"/>
      <c r="B5" s="680"/>
      <c r="C5" s="683"/>
      <c r="D5" s="680"/>
      <c r="E5" s="680" t="s">
        <v>87</v>
      </c>
      <c r="F5" s="680" t="s">
        <v>516</v>
      </c>
    </row>
    <row r="6" spans="1:6" ht="23.25" customHeight="1">
      <c r="A6" s="680"/>
      <c r="B6" s="680"/>
      <c r="C6" s="684"/>
      <c r="D6" s="680"/>
      <c r="E6" s="680"/>
      <c r="F6" s="680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517</v>
      </c>
      <c r="C8" s="69"/>
      <c r="D8" s="70" t="s">
        <v>518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519</v>
      </c>
      <c r="C9" s="69"/>
      <c r="D9" s="70" t="s">
        <v>518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520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521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522</v>
      </c>
      <c r="C12" s="69"/>
      <c r="D12" s="70" t="s">
        <v>518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160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517</v>
      </c>
      <c r="C14" s="655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519</v>
      </c>
      <c r="C15" s="655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520</v>
      </c>
      <c r="C16" s="75">
        <f>D16+E16</f>
        <v>860953</v>
      </c>
      <c r="D16" s="75">
        <v>767713</v>
      </c>
      <c r="E16" s="75">
        <v>93240</v>
      </c>
      <c r="F16" s="379">
        <v>93240</v>
      </c>
    </row>
    <row r="17" spans="1:6" s="72" customFormat="1" ht="57" customHeight="1">
      <c r="A17" s="73">
        <v>208400</v>
      </c>
      <c r="B17" s="74" t="s">
        <v>521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162</v>
      </c>
      <c r="C18" s="655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161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523</v>
      </c>
      <c r="C20" s="655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524</v>
      </c>
      <c r="C21" s="655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520</v>
      </c>
      <c r="C22" s="75">
        <f>D22+E22</f>
        <v>860953</v>
      </c>
      <c r="D22" s="75">
        <v>767713</v>
      </c>
      <c r="E22" s="75">
        <v>93240</v>
      </c>
      <c r="F22" s="380">
        <v>93240</v>
      </c>
    </row>
    <row r="23" spans="1:6" ht="56.25">
      <c r="A23" s="76">
        <v>602400</v>
      </c>
      <c r="B23" s="74" t="s">
        <v>521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162</v>
      </c>
      <c r="C24" s="655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525</v>
      </c>
      <c r="C27" s="77"/>
      <c r="D27" s="77"/>
      <c r="E27" s="77" t="s">
        <v>583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6"/>
  <sheetViews>
    <sheetView showZeros="0" zoomScale="50" zoomScaleNormal="50" workbookViewId="0" topLeftCell="B1">
      <pane xSplit="4" ySplit="7" topLeftCell="F49" activePane="bottomRight" state="frozen"/>
      <selection pane="topLeft" activeCell="B1" sqref="B1"/>
      <selection pane="topRight" activeCell="F1" sqref="F1"/>
      <selection pane="bottomLeft" activeCell="B8" sqref="B8"/>
      <selection pane="bottomRight" activeCell="O1" sqref="O1:R1"/>
    </sheetView>
  </sheetViews>
  <sheetFormatPr defaultColWidth="8.8515625" defaultRowHeight="12.75"/>
  <cols>
    <col min="1" max="1" width="3.7109375" style="645" customWidth="1"/>
    <col min="2" max="2" width="19.7109375" style="499" customWidth="1"/>
    <col min="3" max="3" width="15.00390625" style="499" customWidth="1"/>
    <col min="4" max="4" width="16.421875" style="499" customWidth="1"/>
    <col min="5" max="5" width="55.8515625" style="653" customWidth="1"/>
    <col min="6" max="7" width="17.57421875" style="499" customWidth="1"/>
    <col min="8" max="8" width="17.421875" style="499" customWidth="1"/>
    <col min="9" max="9" width="15.7109375" style="499" customWidth="1"/>
    <col min="10" max="10" width="14.7109375" style="499" customWidth="1"/>
    <col min="11" max="11" width="16.28125" style="499" customWidth="1"/>
    <col min="12" max="13" width="14.8515625" style="499" customWidth="1"/>
    <col min="14" max="14" width="16.00390625" style="500" customWidth="1"/>
    <col min="15" max="15" width="13.57421875" style="499" customWidth="1"/>
    <col min="16" max="16" width="14.57421875" style="499" customWidth="1"/>
    <col min="17" max="17" width="16.7109375" style="499" customWidth="1"/>
    <col min="18" max="18" width="18.28125" style="499" customWidth="1"/>
    <col min="19" max="19" width="8.8515625" style="500" customWidth="1"/>
    <col min="20" max="20" width="22.57421875" style="500" customWidth="1"/>
    <col min="21" max="21" width="19.421875" style="500" customWidth="1"/>
    <col min="22" max="22" width="13.00390625" style="500" bestFit="1" customWidth="1"/>
    <col min="23" max="16384" width="8.8515625" style="500" customWidth="1"/>
  </cols>
  <sheetData>
    <row r="1" spans="1:18" ht="243" customHeight="1">
      <c r="A1" s="496"/>
      <c r="B1" s="496"/>
      <c r="C1" s="496"/>
      <c r="D1" s="496"/>
      <c r="E1" s="497"/>
      <c r="F1" s="496"/>
      <c r="G1" s="496"/>
      <c r="H1" s="496"/>
      <c r="I1" s="496"/>
      <c r="J1" s="496"/>
      <c r="K1" s="496"/>
      <c r="L1" s="496"/>
      <c r="M1" s="496"/>
      <c r="N1" s="498"/>
      <c r="O1" s="687" t="s">
        <v>658</v>
      </c>
      <c r="P1" s="687"/>
      <c r="Q1" s="687"/>
      <c r="R1" s="687"/>
    </row>
    <row r="2" spans="1:18" ht="12" customHeight="1">
      <c r="A2" s="496"/>
      <c r="B2" s="496"/>
      <c r="C2" s="496"/>
      <c r="D2" s="496"/>
      <c r="E2" s="497"/>
      <c r="F2" s="496"/>
      <c r="G2" s="496"/>
      <c r="H2" s="496"/>
      <c r="I2" s="496"/>
      <c r="J2" s="496"/>
      <c r="K2" s="496"/>
      <c r="L2" s="496"/>
      <c r="M2" s="496"/>
      <c r="N2" s="498"/>
      <c r="O2" s="694"/>
      <c r="P2" s="694"/>
      <c r="Q2" s="694"/>
      <c r="R2" s="694"/>
    </row>
    <row r="3" spans="1:18" ht="49.5" customHeight="1">
      <c r="A3" s="501"/>
      <c r="B3" s="695" t="s">
        <v>377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503" t="s">
        <v>526</v>
      </c>
    </row>
    <row r="4" spans="1:18" ht="28.5" customHeight="1">
      <c r="A4" s="501"/>
      <c r="B4" s="693">
        <v>25539000000</v>
      </c>
      <c r="C4" s="693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4"/>
      <c r="O4" s="502"/>
      <c r="P4" s="502"/>
      <c r="Q4" s="502"/>
      <c r="R4" s="503"/>
    </row>
    <row r="5" spans="1:18" ht="72" customHeight="1">
      <c r="A5" s="688"/>
      <c r="B5" s="696" t="s">
        <v>283</v>
      </c>
      <c r="C5" s="696" t="s">
        <v>85</v>
      </c>
      <c r="D5" s="690" t="s">
        <v>96</v>
      </c>
      <c r="E5" s="686" t="s">
        <v>84</v>
      </c>
      <c r="F5" s="689" t="s">
        <v>339</v>
      </c>
      <c r="G5" s="689"/>
      <c r="H5" s="689"/>
      <c r="I5" s="689"/>
      <c r="J5" s="689"/>
      <c r="K5" s="689" t="s">
        <v>340</v>
      </c>
      <c r="L5" s="689"/>
      <c r="M5" s="689"/>
      <c r="N5" s="689"/>
      <c r="O5" s="689"/>
      <c r="P5" s="689"/>
      <c r="Q5" s="689"/>
      <c r="R5" s="685" t="s">
        <v>444</v>
      </c>
    </row>
    <row r="6" spans="1:18" ht="21" customHeight="1">
      <c r="A6" s="688"/>
      <c r="B6" s="696"/>
      <c r="C6" s="696"/>
      <c r="D6" s="691"/>
      <c r="E6" s="686"/>
      <c r="F6" s="689" t="s">
        <v>87</v>
      </c>
      <c r="G6" s="689" t="s">
        <v>527</v>
      </c>
      <c r="H6" s="685" t="s">
        <v>528</v>
      </c>
      <c r="I6" s="685"/>
      <c r="J6" s="685" t="s">
        <v>529</v>
      </c>
      <c r="K6" s="689" t="s">
        <v>87</v>
      </c>
      <c r="L6" s="685" t="s">
        <v>315</v>
      </c>
      <c r="M6" s="685"/>
      <c r="N6" s="697" t="s">
        <v>527</v>
      </c>
      <c r="O6" s="685" t="s">
        <v>528</v>
      </c>
      <c r="P6" s="685"/>
      <c r="Q6" s="685" t="s">
        <v>529</v>
      </c>
      <c r="R6" s="685"/>
    </row>
    <row r="7" spans="1:18" ht="188.25" customHeight="1">
      <c r="A7" s="688"/>
      <c r="B7" s="696"/>
      <c r="C7" s="696"/>
      <c r="D7" s="692"/>
      <c r="E7" s="686"/>
      <c r="F7" s="689"/>
      <c r="G7" s="689"/>
      <c r="H7" s="505" t="s">
        <v>530</v>
      </c>
      <c r="I7" s="505" t="s">
        <v>531</v>
      </c>
      <c r="J7" s="685"/>
      <c r="K7" s="689"/>
      <c r="L7" s="505" t="s">
        <v>316</v>
      </c>
      <c r="M7" s="507" t="s">
        <v>317</v>
      </c>
      <c r="N7" s="697"/>
      <c r="O7" s="505" t="s">
        <v>530</v>
      </c>
      <c r="P7" s="505" t="s">
        <v>531</v>
      </c>
      <c r="Q7" s="685"/>
      <c r="R7" s="685"/>
    </row>
    <row r="8" spans="1:18" s="511" customFormat="1" ht="13.5" customHeight="1">
      <c r="A8" s="508"/>
      <c r="B8" s="509">
        <v>1</v>
      </c>
      <c r="C8" s="509">
        <v>2</v>
      </c>
      <c r="D8" s="509">
        <v>3</v>
      </c>
      <c r="E8" s="510">
        <v>4</v>
      </c>
      <c r="F8" s="505">
        <v>5</v>
      </c>
      <c r="G8" s="505">
        <v>6</v>
      </c>
      <c r="H8" s="505">
        <v>7</v>
      </c>
      <c r="I8" s="505">
        <v>8</v>
      </c>
      <c r="J8" s="505">
        <v>9</v>
      </c>
      <c r="K8" s="505">
        <v>10</v>
      </c>
      <c r="L8" s="505">
        <v>11</v>
      </c>
      <c r="M8" s="505"/>
      <c r="N8" s="506">
        <v>12</v>
      </c>
      <c r="O8" s="505">
        <v>13</v>
      </c>
      <c r="P8" s="505">
        <v>14</v>
      </c>
      <c r="Q8" s="505">
        <v>15</v>
      </c>
      <c r="R8" s="505">
        <v>16</v>
      </c>
    </row>
    <row r="9" spans="1:18" s="511" customFormat="1" ht="44.25" customHeight="1">
      <c r="A9" s="512"/>
      <c r="B9" s="513" t="s">
        <v>533</v>
      </c>
      <c r="C9" s="513"/>
      <c r="D9" s="513"/>
      <c r="E9" s="142" t="s">
        <v>532</v>
      </c>
      <c r="F9" s="514">
        <f>F10</f>
        <v>25068482</v>
      </c>
      <c r="G9" s="514">
        <f aca="true" t="shared" si="0" ref="G9:Q9">G10</f>
        <v>25068482</v>
      </c>
      <c r="H9" s="514">
        <f t="shared" si="0"/>
        <v>12903560</v>
      </c>
      <c r="I9" s="514">
        <f t="shared" si="0"/>
        <v>714340</v>
      </c>
      <c r="J9" s="514">
        <f t="shared" si="0"/>
        <v>0</v>
      </c>
      <c r="K9" s="514">
        <f t="shared" si="0"/>
        <v>404411.51</v>
      </c>
      <c r="L9" s="514">
        <f t="shared" si="0"/>
        <v>217111.51</v>
      </c>
      <c r="M9" s="514">
        <f t="shared" si="0"/>
        <v>102871.51</v>
      </c>
      <c r="N9" s="514">
        <f t="shared" si="0"/>
        <v>187300</v>
      </c>
      <c r="O9" s="514">
        <f t="shared" si="0"/>
        <v>60000</v>
      </c>
      <c r="P9" s="514">
        <f t="shared" si="0"/>
        <v>0</v>
      </c>
      <c r="Q9" s="514">
        <f t="shared" si="0"/>
        <v>217111.51</v>
      </c>
      <c r="R9" s="515">
        <f aca="true" t="shared" si="1" ref="R9:R64">F9+K9</f>
        <v>25472893.51</v>
      </c>
    </row>
    <row r="10" spans="1:18" s="511" customFormat="1" ht="19.5" customHeight="1">
      <c r="A10" s="516"/>
      <c r="B10" s="517" t="s">
        <v>284</v>
      </c>
      <c r="C10" s="517"/>
      <c r="D10" s="517"/>
      <c r="E10" s="518" t="s">
        <v>532</v>
      </c>
      <c r="F10" s="519">
        <f>F11+F16+F25+F30+F40+F45+F47+F49+F36+F34</f>
        <v>25068482</v>
      </c>
      <c r="G10" s="519">
        <f aca="true" t="shared" si="2" ref="G10:P10">G11+G16+G25+G30+G40+G45+G47+G49+G36+G34</f>
        <v>25068482</v>
      </c>
      <c r="H10" s="519">
        <f t="shared" si="2"/>
        <v>12903560</v>
      </c>
      <c r="I10" s="519">
        <f t="shared" si="2"/>
        <v>714340</v>
      </c>
      <c r="J10" s="519">
        <f t="shared" si="2"/>
        <v>0</v>
      </c>
      <c r="K10" s="519">
        <f>K11+K16+K25+K30+K40+K45+K47+K49+K36+K34+K38</f>
        <v>404411.51</v>
      </c>
      <c r="L10" s="519">
        <f>L11+L16+L25+L30+L40+L45+L47+L49+L36+L34+L38</f>
        <v>217111.51</v>
      </c>
      <c r="M10" s="519">
        <f>M11+M16+M25+M30+M40+M45+M47+M49+M36+M34+M38</f>
        <v>102871.51</v>
      </c>
      <c r="N10" s="519">
        <f>N11+N16+N25+N30+N40+N45+N47+N49+N36+N34+N38</f>
        <v>187300</v>
      </c>
      <c r="O10" s="519">
        <f t="shared" si="2"/>
        <v>60000</v>
      </c>
      <c r="P10" s="519">
        <f t="shared" si="2"/>
        <v>0</v>
      </c>
      <c r="Q10" s="519">
        <f>Q11+Q16+Q25+Q30+Q38+Q40+Q45+Q47+Q49+Q36+Q34</f>
        <v>217111.51</v>
      </c>
      <c r="R10" s="520">
        <f t="shared" si="1"/>
        <v>25472893.51</v>
      </c>
    </row>
    <row r="11" spans="1:18" s="511" customFormat="1" ht="19.5" customHeight="1">
      <c r="A11" s="516"/>
      <c r="B11" s="521" t="s">
        <v>278</v>
      </c>
      <c r="C11" s="522" t="s">
        <v>279</v>
      </c>
      <c r="D11" s="523" t="s">
        <v>278</v>
      </c>
      <c r="E11" s="524" t="s">
        <v>221</v>
      </c>
      <c r="F11" s="525">
        <f>F12+F13+F14</f>
        <v>14559382</v>
      </c>
      <c r="G11" s="525">
        <f aca="true" t="shared" si="3" ref="G11:G21">F11-J11</f>
        <v>14559382</v>
      </c>
      <c r="H11" s="525">
        <f aca="true" t="shared" si="4" ref="H11:Q11">H12+H13</f>
        <v>9360000</v>
      </c>
      <c r="I11" s="525">
        <f t="shared" si="4"/>
        <v>258000</v>
      </c>
      <c r="J11" s="525">
        <f t="shared" si="4"/>
        <v>0</v>
      </c>
      <c r="K11" s="525">
        <f t="shared" si="4"/>
        <v>70000</v>
      </c>
      <c r="L11" s="525">
        <f t="shared" si="4"/>
        <v>45000</v>
      </c>
      <c r="M11" s="525">
        <f t="shared" si="4"/>
        <v>20000</v>
      </c>
      <c r="N11" s="526">
        <f t="shared" si="4"/>
        <v>25000</v>
      </c>
      <c r="O11" s="525">
        <f t="shared" si="4"/>
        <v>0</v>
      </c>
      <c r="P11" s="525">
        <f t="shared" si="4"/>
        <v>0</v>
      </c>
      <c r="Q11" s="525">
        <f t="shared" si="4"/>
        <v>45000</v>
      </c>
      <c r="R11" s="520">
        <f t="shared" si="1"/>
        <v>14629382</v>
      </c>
    </row>
    <row r="12" spans="1:22" ht="100.5" customHeight="1">
      <c r="A12" s="527"/>
      <c r="B12" s="528" t="s">
        <v>67</v>
      </c>
      <c r="C12" s="528" t="s">
        <v>70</v>
      </c>
      <c r="D12" s="528" t="s">
        <v>534</v>
      </c>
      <c r="E12" s="529" t="s">
        <v>422</v>
      </c>
      <c r="F12" s="525">
        <v>12238000</v>
      </c>
      <c r="G12" s="530">
        <f t="shared" si="3"/>
        <v>12238000</v>
      </c>
      <c r="H12" s="531">
        <v>9360000</v>
      </c>
      <c r="I12" s="530">
        <v>258000</v>
      </c>
      <c r="J12" s="530"/>
      <c r="K12" s="525">
        <v>70000</v>
      </c>
      <c r="L12" s="530">
        <v>45000</v>
      </c>
      <c r="M12" s="530">
        <v>20000</v>
      </c>
      <c r="N12" s="532">
        <v>25000</v>
      </c>
      <c r="O12" s="530"/>
      <c r="P12" s="530"/>
      <c r="Q12" s="530">
        <v>45000</v>
      </c>
      <c r="R12" s="515">
        <f t="shared" si="1"/>
        <v>12308000</v>
      </c>
      <c r="T12" s="533">
        <f>F11+F53+F86+F125+F137</f>
        <v>21193790</v>
      </c>
      <c r="U12" s="533">
        <f>H12+H54+H87+H126+H138</f>
        <v>14626554</v>
      </c>
      <c r="V12" s="533">
        <f>I12+I87+I138</f>
        <v>312085</v>
      </c>
    </row>
    <row r="13" spans="1:20" ht="43.5" customHeight="1">
      <c r="A13" s="527"/>
      <c r="B13" s="528" t="s">
        <v>36</v>
      </c>
      <c r="C13" s="534" t="s">
        <v>203</v>
      </c>
      <c r="D13" s="528" t="s">
        <v>543</v>
      </c>
      <c r="E13" s="529" t="s">
        <v>37</v>
      </c>
      <c r="F13" s="525">
        <v>55000</v>
      </c>
      <c r="G13" s="530">
        <f t="shared" si="3"/>
        <v>55000</v>
      </c>
      <c r="H13" s="535"/>
      <c r="I13" s="536"/>
      <c r="J13" s="530"/>
      <c r="K13" s="525"/>
      <c r="L13" s="525"/>
      <c r="M13" s="525"/>
      <c r="N13" s="532"/>
      <c r="O13" s="530"/>
      <c r="P13" s="530"/>
      <c r="Q13" s="530"/>
      <c r="R13" s="515">
        <f t="shared" si="1"/>
        <v>55000</v>
      </c>
      <c r="T13" s="533"/>
    </row>
    <row r="14" spans="1:20" ht="30" customHeight="1">
      <c r="A14" s="527"/>
      <c r="B14" s="528" t="s">
        <v>11</v>
      </c>
      <c r="C14" s="541" t="s">
        <v>12</v>
      </c>
      <c r="D14" s="656" t="s">
        <v>69</v>
      </c>
      <c r="E14" s="657" t="s">
        <v>13</v>
      </c>
      <c r="F14" s="525">
        <v>2266382</v>
      </c>
      <c r="G14" s="530">
        <f t="shared" si="3"/>
        <v>2266382</v>
      </c>
      <c r="H14" s="535"/>
      <c r="I14" s="536"/>
      <c r="J14" s="530"/>
      <c r="K14" s="525"/>
      <c r="L14" s="525"/>
      <c r="M14" s="525"/>
      <c r="N14" s="532"/>
      <c r="O14" s="530"/>
      <c r="P14" s="530"/>
      <c r="Q14" s="530"/>
      <c r="R14" s="515">
        <f t="shared" si="1"/>
        <v>2266382</v>
      </c>
      <c r="T14" s="533"/>
    </row>
    <row r="15" spans="1:20" ht="75" customHeight="1">
      <c r="A15" s="527"/>
      <c r="B15" s="528" t="s">
        <v>11</v>
      </c>
      <c r="C15" s="541" t="s">
        <v>12</v>
      </c>
      <c r="D15" s="656" t="s">
        <v>69</v>
      </c>
      <c r="E15" s="657" t="s">
        <v>580</v>
      </c>
      <c r="F15" s="530">
        <v>1911500</v>
      </c>
      <c r="G15" s="530">
        <f t="shared" si="3"/>
        <v>1911500</v>
      </c>
      <c r="H15" s="535"/>
      <c r="I15" s="536"/>
      <c r="J15" s="530"/>
      <c r="K15" s="525"/>
      <c r="L15" s="525"/>
      <c r="M15" s="525"/>
      <c r="N15" s="532"/>
      <c r="O15" s="530"/>
      <c r="P15" s="530"/>
      <c r="Q15" s="530"/>
      <c r="R15" s="515">
        <f t="shared" si="1"/>
        <v>1911500</v>
      </c>
      <c r="T15" s="533"/>
    </row>
    <row r="16" spans="1:20" ht="21" customHeight="1">
      <c r="A16" s="527"/>
      <c r="B16" s="523" t="s">
        <v>278</v>
      </c>
      <c r="C16" s="537" t="s">
        <v>235</v>
      </c>
      <c r="D16" s="538" t="s">
        <v>278</v>
      </c>
      <c r="E16" s="539" t="s">
        <v>234</v>
      </c>
      <c r="F16" s="525">
        <f>F19+F23+F18+F21</f>
        <v>2603000</v>
      </c>
      <c r="G16" s="530">
        <f t="shared" si="3"/>
        <v>2603000</v>
      </c>
      <c r="H16" s="525">
        <f>H19+H23+H18+H21</f>
        <v>1713560</v>
      </c>
      <c r="I16" s="525">
        <f aca="true" t="shared" si="5" ref="I16:Q16">I19+I23+I18</f>
        <v>340</v>
      </c>
      <c r="J16" s="525">
        <f t="shared" si="5"/>
        <v>0</v>
      </c>
      <c r="K16" s="525">
        <f t="shared" si="5"/>
        <v>120000</v>
      </c>
      <c r="L16" s="525">
        <f t="shared" si="5"/>
        <v>0</v>
      </c>
      <c r="M16" s="525"/>
      <c r="N16" s="526">
        <f t="shared" si="5"/>
        <v>120000</v>
      </c>
      <c r="O16" s="525">
        <f t="shared" si="5"/>
        <v>60000</v>
      </c>
      <c r="P16" s="525">
        <f t="shared" si="5"/>
        <v>0</v>
      </c>
      <c r="Q16" s="525">
        <f t="shared" si="5"/>
        <v>0</v>
      </c>
      <c r="R16" s="515">
        <f t="shared" si="1"/>
        <v>2723000</v>
      </c>
      <c r="T16" s="533"/>
    </row>
    <row r="17" spans="1:20" ht="77.25" customHeight="1">
      <c r="A17" s="527"/>
      <c r="B17" s="540" t="s">
        <v>546</v>
      </c>
      <c r="C17" s="541" t="s">
        <v>545</v>
      </c>
      <c r="D17" s="542" t="s">
        <v>278</v>
      </c>
      <c r="E17" s="543" t="s">
        <v>547</v>
      </c>
      <c r="F17" s="525">
        <f>F18</f>
        <v>2125000</v>
      </c>
      <c r="G17" s="530">
        <f t="shared" si="3"/>
        <v>2125000</v>
      </c>
      <c r="H17" s="525">
        <f aca="true" t="shared" si="6" ref="H17:Q17">H18</f>
        <v>1713560</v>
      </c>
      <c r="I17" s="525">
        <f t="shared" si="6"/>
        <v>340</v>
      </c>
      <c r="J17" s="525">
        <f t="shared" si="6"/>
        <v>0</v>
      </c>
      <c r="K17" s="525">
        <f t="shared" si="6"/>
        <v>120000</v>
      </c>
      <c r="L17" s="525">
        <f t="shared" si="6"/>
        <v>0</v>
      </c>
      <c r="M17" s="525"/>
      <c r="N17" s="526">
        <f t="shared" si="6"/>
        <v>120000</v>
      </c>
      <c r="O17" s="525">
        <f t="shared" si="6"/>
        <v>60000</v>
      </c>
      <c r="P17" s="525">
        <f t="shared" si="6"/>
        <v>0</v>
      </c>
      <c r="Q17" s="525">
        <f t="shared" si="6"/>
        <v>0</v>
      </c>
      <c r="R17" s="515">
        <f t="shared" si="1"/>
        <v>2245000</v>
      </c>
      <c r="T17" s="533"/>
    </row>
    <row r="18" spans="1:20" ht="84" customHeight="1">
      <c r="A18" s="527"/>
      <c r="B18" s="544" t="s">
        <v>79</v>
      </c>
      <c r="C18" s="545" t="s">
        <v>80</v>
      </c>
      <c r="D18" s="545" t="s">
        <v>242</v>
      </c>
      <c r="E18" s="543" t="s">
        <v>91</v>
      </c>
      <c r="F18" s="525">
        <v>2125000</v>
      </c>
      <c r="G18" s="530">
        <f t="shared" si="3"/>
        <v>2125000</v>
      </c>
      <c r="H18" s="530">
        <v>1713560</v>
      </c>
      <c r="I18" s="530">
        <v>340</v>
      </c>
      <c r="J18" s="530"/>
      <c r="K18" s="530">
        <v>120000</v>
      </c>
      <c r="L18" s="530"/>
      <c r="M18" s="530"/>
      <c r="N18" s="532">
        <v>120000</v>
      </c>
      <c r="O18" s="530">
        <v>60000</v>
      </c>
      <c r="P18" s="530"/>
      <c r="Q18" s="530"/>
      <c r="R18" s="515">
        <f t="shared" si="1"/>
        <v>2245000</v>
      </c>
      <c r="T18" s="533"/>
    </row>
    <row r="19" spans="1:18" ht="39.75" customHeight="1">
      <c r="A19" s="527"/>
      <c r="B19" s="546" t="s">
        <v>285</v>
      </c>
      <c r="C19" s="546" t="s">
        <v>281</v>
      </c>
      <c r="D19" s="542" t="s">
        <v>278</v>
      </c>
      <c r="E19" s="547" t="s">
        <v>286</v>
      </c>
      <c r="F19" s="525">
        <f>F20</f>
        <v>18000</v>
      </c>
      <c r="G19" s="530">
        <f t="shared" si="3"/>
        <v>18000</v>
      </c>
      <c r="H19" s="548">
        <f>H20</f>
        <v>0</v>
      </c>
      <c r="I19" s="548">
        <f>I20</f>
        <v>0</v>
      </c>
      <c r="J19" s="525">
        <f>J20</f>
        <v>0</v>
      </c>
      <c r="K19" s="525"/>
      <c r="L19" s="525"/>
      <c r="M19" s="525"/>
      <c r="N19" s="526"/>
      <c r="O19" s="525">
        <v>0</v>
      </c>
      <c r="P19" s="525">
        <v>0</v>
      </c>
      <c r="Q19" s="525"/>
      <c r="R19" s="515">
        <f t="shared" si="1"/>
        <v>18000</v>
      </c>
    </row>
    <row r="20" spans="1:18" ht="44.25" customHeight="1">
      <c r="A20" s="527"/>
      <c r="B20" s="544" t="s">
        <v>288</v>
      </c>
      <c r="C20" s="545" t="s">
        <v>282</v>
      </c>
      <c r="D20" s="545" t="s">
        <v>54</v>
      </c>
      <c r="E20" s="549" t="s">
        <v>287</v>
      </c>
      <c r="F20" s="550">
        <v>18000</v>
      </c>
      <c r="G20" s="530">
        <f t="shared" si="3"/>
        <v>18000</v>
      </c>
      <c r="H20" s="548"/>
      <c r="I20" s="548"/>
      <c r="J20" s="530"/>
      <c r="K20" s="551"/>
      <c r="L20" s="551"/>
      <c r="M20" s="551"/>
      <c r="N20" s="551"/>
      <c r="O20" s="552"/>
      <c r="P20" s="552"/>
      <c r="Q20" s="552"/>
      <c r="R20" s="515">
        <f t="shared" si="1"/>
        <v>18000</v>
      </c>
    </row>
    <row r="21" spans="1:18" ht="44.25" customHeight="1" hidden="1">
      <c r="A21" s="527"/>
      <c r="B21" s="544" t="s">
        <v>165</v>
      </c>
      <c r="C21" s="545" t="s">
        <v>166</v>
      </c>
      <c r="D21" s="553" t="s">
        <v>167</v>
      </c>
      <c r="E21" s="549" t="s">
        <v>168</v>
      </c>
      <c r="F21" s="550"/>
      <c r="G21" s="530">
        <f t="shared" si="3"/>
        <v>0</v>
      </c>
      <c r="H21" s="530"/>
      <c r="I21" s="548"/>
      <c r="J21" s="530"/>
      <c r="K21" s="551"/>
      <c r="L21" s="551"/>
      <c r="M21" s="551"/>
      <c r="N21" s="551"/>
      <c r="O21" s="552"/>
      <c r="P21" s="552"/>
      <c r="Q21" s="552"/>
      <c r="R21" s="515">
        <f t="shared" si="1"/>
        <v>0</v>
      </c>
    </row>
    <row r="22" spans="1:18" ht="44.25" customHeight="1" hidden="1">
      <c r="A22" s="527"/>
      <c r="B22" s="544"/>
      <c r="C22" s="545"/>
      <c r="D22" s="553"/>
      <c r="E22" s="549"/>
      <c r="F22" s="550"/>
      <c r="G22" s="554"/>
      <c r="H22" s="548"/>
      <c r="I22" s="548"/>
      <c r="J22" s="530"/>
      <c r="K22" s="551"/>
      <c r="L22" s="551"/>
      <c r="M22" s="551"/>
      <c r="N22" s="551"/>
      <c r="O22" s="552"/>
      <c r="P22" s="552"/>
      <c r="Q22" s="552"/>
      <c r="R22" s="515"/>
    </row>
    <row r="23" spans="1:18" ht="29.25" customHeight="1">
      <c r="A23" s="527"/>
      <c r="B23" s="544" t="s">
        <v>604</v>
      </c>
      <c r="C23" s="545" t="s">
        <v>605</v>
      </c>
      <c r="D23" s="542" t="s">
        <v>278</v>
      </c>
      <c r="E23" s="549" t="s">
        <v>555</v>
      </c>
      <c r="F23" s="550">
        <f>F24</f>
        <v>460000</v>
      </c>
      <c r="G23" s="530">
        <f>F23-J23</f>
        <v>460000</v>
      </c>
      <c r="H23" s="555">
        <f aca="true" t="shared" si="7" ref="H23:Q23">H24</f>
        <v>0</v>
      </c>
      <c r="I23" s="555">
        <f t="shared" si="7"/>
        <v>0</v>
      </c>
      <c r="J23" s="550">
        <f t="shared" si="7"/>
        <v>0</v>
      </c>
      <c r="K23" s="550">
        <f t="shared" si="7"/>
        <v>0</v>
      </c>
      <c r="L23" s="550"/>
      <c r="M23" s="550"/>
      <c r="N23" s="550">
        <f t="shared" si="7"/>
        <v>0</v>
      </c>
      <c r="O23" s="550">
        <f t="shared" si="7"/>
        <v>0</v>
      </c>
      <c r="P23" s="550">
        <f t="shared" si="7"/>
        <v>0</v>
      </c>
      <c r="Q23" s="550">
        <f t="shared" si="7"/>
        <v>0</v>
      </c>
      <c r="R23" s="515">
        <f t="shared" si="1"/>
        <v>460000</v>
      </c>
    </row>
    <row r="24" spans="1:18" ht="42" customHeight="1">
      <c r="A24" s="527"/>
      <c r="B24" s="544" t="s">
        <v>606</v>
      </c>
      <c r="C24" s="545" t="s">
        <v>607</v>
      </c>
      <c r="D24" s="542">
        <v>1090</v>
      </c>
      <c r="E24" s="549" t="s">
        <v>609</v>
      </c>
      <c r="F24" s="554">
        <v>460000</v>
      </c>
      <c r="G24" s="530">
        <f>F24-J24</f>
        <v>460000</v>
      </c>
      <c r="H24" s="548"/>
      <c r="I24" s="548"/>
      <c r="J24" s="530"/>
      <c r="K24" s="551"/>
      <c r="L24" s="551"/>
      <c r="M24" s="551"/>
      <c r="N24" s="551"/>
      <c r="O24" s="552"/>
      <c r="P24" s="552"/>
      <c r="Q24" s="552"/>
      <c r="R24" s="515">
        <f t="shared" si="1"/>
        <v>460000</v>
      </c>
    </row>
    <row r="25" spans="1:18" ht="25.5" customHeight="1">
      <c r="A25" s="527"/>
      <c r="B25" s="521" t="s">
        <v>278</v>
      </c>
      <c r="C25" s="556" t="s">
        <v>236</v>
      </c>
      <c r="D25" s="521" t="s">
        <v>278</v>
      </c>
      <c r="E25" s="557" t="s">
        <v>237</v>
      </c>
      <c r="F25" s="550">
        <f>F26+F27+F32</f>
        <v>5508408</v>
      </c>
      <c r="G25" s="550">
        <f aca="true" t="shared" si="8" ref="G25:Q25">G26+G27+G32</f>
        <v>5508408</v>
      </c>
      <c r="H25" s="550">
        <f t="shared" si="8"/>
        <v>1830000</v>
      </c>
      <c r="I25" s="550">
        <f t="shared" si="8"/>
        <v>456000</v>
      </c>
      <c r="J25" s="550">
        <f t="shared" si="8"/>
        <v>0</v>
      </c>
      <c r="K25" s="550">
        <f>K26+K27+K32+K33</f>
        <v>171140</v>
      </c>
      <c r="L25" s="550">
        <f t="shared" si="8"/>
        <v>171140</v>
      </c>
      <c r="M25" s="550">
        <f t="shared" si="8"/>
        <v>81900</v>
      </c>
      <c r="N25" s="550">
        <f t="shared" si="8"/>
        <v>0</v>
      </c>
      <c r="O25" s="550">
        <f t="shared" si="8"/>
        <v>0</v>
      </c>
      <c r="P25" s="550">
        <f t="shared" si="8"/>
        <v>0</v>
      </c>
      <c r="Q25" s="550">
        <f t="shared" si="8"/>
        <v>171140</v>
      </c>
      <c r="R25" s="515">
        <f t="shared" si="1"/>
        <v>5679548</v>
      </c>
    </row>
    <row r="26" spans="1:18" ht="85.5" customHeight="1">
      <c r="A26" s="527"/>
      <c r="B26" s="540" t="s">
        <v>107</v>
      </c>
      <c r="C26" s="545" t="s">
        <v>108</v>
      </c>
      <c r="D26" s="558" t="s">
        <v>537</v>
      </c>
      <c r="E26" s="549" t="s">
        <v>109</v>
      </c>
      <c r="F26" s="550">
        <v>540000</v>
      </c>
      <c r="G26" s="530">
        <f>F26-J26</f>
        <v>540000</v>
      </c>
      <c r="H26" s="550"/>
      <c r="I26" s="550"/>
      <c r="J26" s="550"/>
      <c r="K26" s="555"/>
      <c r="L26" s="555"/>
      <c r="M26" s="555"/>
      <c r="N26" s="555"/>
      <c r="O26" s="555"/>
      <c r="P26" s="555"/>
      <c r="Q26" s="555"/>
      <c r="R26" s="515">
        <f t="shared" si="1"/>
        <v>540000</v>
      </c>
    </row>
    <row r="27" spans="1:18" ht="40.5">
      <c r="A27" s="527"/>
      <c r="B27" s="544" t="s">
        <v>653</v>
      </c>
      <c r="C27" s="545" t="s">
        <v>423</v>
      </c>
      <c r="D27" s="545" t="s">
        <v>537</v>
      </c>
      <c r="E27" s="559" t="s">
        <v>17</v>
      </c>
      <c r="F27" s="550">
        <v>4668408</v>
      </c>
      <c r="G27" s="530">
        <f>F27-J27</f>
        <v>4668408</v>
      </c>
      <c r="H27" s="554">
        <v>1830000</v>
      </c>
      <c r="I27" s="554">
        <v>456000</v>
      </c>
      <c r="J27" s="550"/>
      <c r="K27" s="550">
        <v>171140</v>
      </c>
      <c r="L27" s="550">
        <v>171140</v>
      </c>
      <c r="M27" s="550">
        <v>81900</v>
      </c>
      <c r="N27" s="550"/>
      <c r="O27" s="550"/>
      <c r="P27" s="550"/>
      <c r="Q27" s="554">
        <v>171140</v>
      </c>
      <c r="R27" s="515">
        <f t="shared" si="1"/>
        <v>4839548</v>
      </c>
    </row>
    <row r="28" spans="1:18" ht="40.5" hidden="1">
      <c r="A28" s="527"/>
      <c r="B28" s="560">
        <v>100102</v>
      </c>
      <c r="C28" s="561" t="s">
        <v>535</v>
      </c>
      <c r="D28" s="561"/>
      <c r="E28" s="562" t="s">
        <v>536</v>
      </c>
      <c r="F28" s="550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15">
        <f t="shared" si="1"/>
        <v>0</v>
      </c>
    </row>
    <row r="29" spans="1:18" ht="40.5" hidden="1">
      <c r="A29" s="527"/>
      <c r="B29" s="545">
        <v>150202</v>
      </c>
      <c r="C29" s="563" t="s">
        <v>538</v>
      </c>
      <c r="D29" s="563"/>
      <c r="E29" s="564" t="s">
        <v>539</v>
      </c>
      <c r="F29" s="550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15">
        <f t="shared" si="1"/>
        <v>0</v>
      </c>
    </row>
    <row r="30" spans="1:18" ht="20.25" hidden="1">
      <c r="A30" s="527"/>
      <c r="B30" s="521" t="s">
        <v>278</v>
      </c>
      <c r="C30" s="556" t="s">
        <v>18</v>
      </c>
      <c r="D30" s="523" t="s">
        <v>278</v>
      </c>
      <c r="E30" s="565" t="s">
        <v>19</v>
      </c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15">
        <f t="shared" si="1"/>
        <v>0</v>
      </c>
    </row>
    <row r="31" spans="1:18" ht="60.75" hidden="1">
      <c r="A31" s="527"/>
      <c r="B31" s="545" t="s">
        <v>38</v>
      </c>
      <c r="C31" s="545" t="s">
        <v>39</v>
      </c>
      <c r="D31" s="545" t="s">
        <v>538</v>
      </c>
      <c r="E31" s="559" t="s">
        <v>40</v>
      </c>
      <c r="F31" s="550"/>
      <c r="G31" s="554"/>
      <c r="H31" s="554"/>
      <c r="I31" s="554"/>
      <c r="J31" s="554"/>
      <c r="K31" s="550"/>
      <c r="L31" s="550"/>
      <c r="M31" s="550"/>
      <c r="N31" s="554"/>
      <c r="O31" s="554"/>
      <c r="P31" s="554"/>
      <c r="Q31" s="554"/>
      <c r="R31" s="515">
        <f t="shared" si="1"/>
        <v>0</v>
      </c>
    </row>
    <row r="32" spans="1:18" ht="40.5">
      <c r="A32" s="527"/>
      <c r="B32" s="545" t="s">
        <v>110</v>
      </c>
      <c r="C32" s="545" t="s">
        <v>111</v>
      </c>
      <c r="D32" s="566" t="s">
        <v>278</v>
      </c>
      <c r="E32" s="559" t="s">
        <v>112</v>
      </c>
      <c r="F32" s="550">
        <f>F33</f>
        <v>300000</v>
      </c>
      <c r="G32" s="530">
        <f>F32-J32</f>
        <v>300000</v>
      </c>
      <c r="H32" s="550">
        <f aca="true" t="shared" si="9" ref="H32:Q32">H33</f>
        <v>0</v>
      </c>
      <c r="I32" s="550">
        <f t="shared" si="9"/>
        <v>0</v>
      </c>
      <c r="J32" s="550">
        <f t="shared" si="9"/>
        <v>0</v>
      </c>
      <c r="K32" s="550">
        <f t="shared" si="9"/>
        <v>0</v>
      </c>
      <c r="L32" s="550">
        <f t="shared" si="9"/>
        <v>0</v>
      </c>
      <c r="M32" s="550"/>
      <c r="N32" s="550">
        <f t="shared" si="9"/>
        <v>0</v>
      </c>
      <c r="O32" s="550">
        <f t="shared" si="9"/>
        <v>0</v>
      </c>
      <c r="P32" s="550">
        <f t="shared" si="9"/>
        <v>0</v>
      </c>
      <c r="Q32" s="550">
        <f t="shared" si="9"/>
        <v>0</v>
      </c>
      <c r="R32" s="515">
        <f t="shared" si="1"/>
        <v>300000</v>
      </c>
    </row>
    <row r="33" spans="1:18" ht="162">
      <c r="A33" s="527"/>
      <c r="B33" s="544" t="s">
        <v>113</v>
      </c>
      <c r="C33" s="545" t="s">
        <v>114</v>
      </c>
      <c r="D33" s="545" t="s">
        <v>115</v>
      </c>
      <c r="E33" s="559" t="s">
        <v>116</v>
      </c>
      <c r="F33" s="550">
        <v>300000</v>
      </c>
      <c r="G33" s="530">
        <f>F33-J33</f>
        <v>300000</v>
      </c>
      <c r="H33" s="554"/>
      <c r="I33" s="554"/>
      <c r="J33" s="554"/>
      <c r="K33" s="550"/>
      <c r="L33" s="550"/>
      <c r="M33" s="550"/>
      <c r="N33" s="554"/>
      <c r="O33" s="554"/>
      <c r="P33" s="554"/>
      <c r="Q33" s="554"/>
      <c r="R33" s="515">
        <f t="shared" si="1"/>
        <v>300000</v>
      </c>
    </row>
    <row r="34" spans="1:18" ht="40.5">
      <c r="A34" s="527"/>
      <c r="B34" s="523" t="s">
        <v>278</v>
      </c>
      <c r="C34" s="556" t="s">
        <v>480</v>
      </c>
      <c r="D34" s="523" t="s">
        <v>278</v>
      </c>
      <c r="E34" s="565" t="s">
        <v>481</v>
      </c>
      <c r="F34" s="550">
        <f>F35</f>
        <v>172000</v>
      </c>
      <c r="G34" s="550">
        <f aca="true" t="shared" si="10" ref="G34:Q34">G35</f>
        <v>172000</v>
      </c>
      <c r="H34" s="550">
        <f t="shared" si="10"/>
        <v>0</v>
      </c>
      <c r="I34" s="550">
        <f t="shared" si="10"/>
        <v>0</v>
      </c>
      <c r="J34" s="550">
        <f t="shared" si="10"/>
        <v>0</v>
      </c>
      <c r="K34" s="550">
        <f t="shared" si="10"/>
        <v>0</v>
      </c>
      <c r="L34" s="550">
        <f t="shared" si="10"/>
        <v>0</v>
      </c>
      <c r="M34" s="550"/>
      <c r="N34" s="550">
        <f t="shared" si="10"/>
        <v>0</v>
      </c>
      <c r="O34" s="550">
        <f t="shared" si="10"/>
        <v>0</v>
      </c>
      <c r="P34" s="550">
        <f t="shared" si="10"/>
        <v>0</v>
      </c>
      <c r="Q34" s="550">
        <f t="shared" si="10"/>
        <v>0</v>
      </c>
      <c r="R34" s="515">
        <f t="shared" si="1"/>
        <v>172000</v>
      </c>
    </row>
    <row r="35" spans="1:18" ht="20.25">
      <c r="A35" s="527"/>
      <c r="B35" s="545" t="s">
        <v>482</v>
      </c>
      <c r="C35" s="545" t="s">
        <v>483</v>
      </c>
      <c r="D35" s="545" t="s">
        <v>484</v>
      </c>
      <c r="E35" s="559" t="s">
        <v>485</v>
      </c>
      <c r="F35" s="550">
        <v>172000</v>
      </c>
      <c r="G35" s="530">
        <f>F35-J35</f>
        <v>172000</v>
      </c>
      <c r="H35" s="554"/>
      <c r="I35" s="554"/>
      <c r="J35" s="554"/>
      <c r="K35" s="550"/>
      <c r="L35" s="550"/>
      <c r="M35" s="550"/>
      <c r="N35" s="554"/>
      <c r="O35" s="554"/>
      <c r="P35" s="554"/>
      <c r="Q35" s="554"/>
      <c r="R35" s="515">
        <f>F35+K35</f>
        <v>172000</v>
      </c>
    </row>
    <row r="36" spans="1:18" ht="20.25" hidden="1">
      <c r="A36" s="527"/>
      <c r="B36" s="523" t="s">
        <v>278</v>
      </c>
      <c r="C36" s="556" t="s">
        <v>18</v>
      </c>
      <c r="D36" s="523" t="s">
        <v>278</v>
      </c>
      <c r="E36" s="565" t="s">
        <v>19</v>
      </c>
      <c r="F36" s="550">
        <f>F37</f>
        <v>0</v>
      </c>
      <c r="G36" s="550">
        <f aca="true" t="shared" si="11" ref="G36:Q36">G37</f>
        <v>0</v>
      </c>
      <c r="H36" s="550">
        <f t="shared" si="11"/>
        <v>0</v>
      </c>
      <c r="I36" s="550">
        <f t="shared" si="11"/>
        <v>0</v>
      </c>
      <c r="J36" s="550">
        <f t="shared" si="11"/>
        <v>0</v>
      </c>
      <c r="K36" s="550">
        <f t="shared" si="11"/>
        <v>0</v>
      </c>
      <c r="L36" s="550">
        <f t="shared" si="11"/>
        <v>0</v>
      </c>
      <c r="M36" s="550"/>
      <c r="N36" s="550">
        <f t="shared" si="11"/>
        <v>0</v>
      </c>
      <c r="O36" s="550">
        <f t="shared" si="11"/>
        <v>0</v>
      </c>
      <c r="P36" s="550">
        <f t="shared" si="11"/>
        <v>0</v>
      </c>
      <c r="Q36" s="550">
        <f t="shared" si="11"/>
        <v>0</v>
      </c>
      <c r="R36" s="515">
        <f>F36+K36</f>
        <v>0</v>
      </c>
    </row>
    <row r="37" spans="1:18" ht="39" customHeight="1" hidden="1">
      <c r="A37" s="527"/>
      <c r="B37" s="545" t="s">
        <v>38</v>
      </c>
      <c r="C37" s="545" t="s">
        <v>39</v>
      </c>
      <c r="D37" s="545" t="s">
        <v>538</v>
      </c>
      <c r="E37" s="559" t="s">
        <v>40</v>
      </c>
      <c r="F37" s="550"/>
      <c r="G37" s="554"/>
      <c r="H37" s="554"/>
      <c r="I37" s="554"/>
      <c r="J37" s="554"/>
      <c r="K37" s="550"/>
      <c r="L37" s="550"/>
      <c r="M37" s="550"/>
      <c r="N37" s="554"/>
      <c r="O37" s="554"/>
      <c r="P37" s="554"/>
      <c r="Q37" s="554"/>
      <c r="R37" s="515">
        <f>F37+K37</f>
        <v>0</v>
      </c>
    </row>
    <row r="38" spans="1:18" ht="39" customHeight="1">
      <c r="A38" s="527"/>
      <c r="B38" s="523" t="s">
        <v>278</v>
      </c>
      <c r="C38" s="556" t="s">
        <v>18</v>
      </c>
      <c r="D38" s="523" t="s">
        <v>278</v>
      </c>
      <c r="E38" s="565" t="s">
        <v>19</v>
      </c>
      <c r="F38" s="550"/>
      <c r="G38" s="554"/>
      <c r="H38" s="554"/>
      <c r="I38" s="554"/>
      <c r="J38" s="554"/>
      <c r="K38" s="550">
        <v>971.51</v>
      </c>
      <c r="L38" s="550">
        <v>971.51</v>
      </c>
      <c r="M38" s="550">
        <v>971.51</v>
      </c>
      <c r="N38" s="554"/>
      <c r="O38" s="554"/>
      <c r="P38" s="554"/>
      <c r="Q38" s="554">
        <v>971.51</v>
      </c>
      <c r="R38" s="515">
        <f>F38+K38</f>
        <v>971.51</v>
      </c>
    </row>
    <row r="39" spans="1:18" ht="39" customHeight="1">
      <c r="A39" s="527"/>
      <c r="B39" s="545" t="s">
        <v>493</v>
      </c>
      <c r="C39" s="545" t="s">
        <v>494</v>
      </c>
      <c r="D39" s="545" t="s">
        <v>495</v>
      </c>
      <c r="E39" s="559" t="s">
        <v>496</v>
      </c>
      <c r="F39" s="550"/>
      <c r="G39" s="554"/>
      <c r="H39" s="554"/>
      <c r="I39" s="554"/>
      <c r="J39" s="554"/>
      <c r="K39" s="550">
        <v>971.51</v>
      </c>
      <c r="L39" s="550">
        <v>971.51</v>
      </c>
      <c r="M39" s="550">
        <v>971.51</v>
      </c>
      <c r="N39" s="554"/>
      <c r="O39" s="554"/>
      <c r="P39" s="554"/>
      <c r="Q39" s="554">
        <v>971.51</v>
      </c>
      <c r="R39" s="515">
        <f>F39+K39</f>
        <v>971.51</v>
      </c>
    </row>
    <row r="40" spans="1:18" ht="40.5">
      <c r="A40" s="527"/>
      <c r="B40" s="523" t="s">
        <v>278</v>
      </c>
      <c r="C40" s="556" t="s">
        <v>222</v>
      </c>
      <c r="D40" s="567" t="s">
        <v>278</v>
      </c>
      <c r="E40" s="568" t="s">
        <v>20</v>
      </c>
      <c r="F40" s="550">
        <f>F41+F43</f>
        <v>2175692</v>
      </c>
      <c r="G40" s="550">
        <f aca="true" t="shared" si="12" ref="G40:Q40">G42+G44</f>
        <v>2175692</v>
      </c>
      <c r="H40" s="550">
        <f t="shared" si="12"/>
        <v>0</v>
      </c>
      <c r="I40" s="550">
        <f t="shared" si="12"/>
        <v>0</v>
      </c>
      <c r="J40" s="550">
        <f t="shared" si="12"/>
        <v>0</v>
      </c>
      <c r="K40" s="550">
        <f t="shared" si="12"/>
        <v>0</v>
      </c>
      <c r="L40" s="550"/>
      <c r="M40" s="550"/>
      <c r="N40" s="550">
        <f t="shared" si="12"/>
        <v>0</v>
      </c>
      <c r="O40" s="550">
        <f t="shared" si="12"/>
        <v>0</v>
      </c>
      <c r="P40" s="550">
        <f t="shared" si="12"/>
        <v>0</v>
      </c>
      <c r="Q40" s="550">
        <f t="shared" si="12"/>
        <v>0</v>
      </c>
      <c r="R40" s="515">
        <f t="shared" si="1"/>
        <v>2175692</v>
      </c>
    </row>
    <row r="41" spans="1:18" ht="60.75">
      <c r="A41" s="527"/>
      <c r="B41" s="540" t="s">
        <v>22</v>
      </c>
      <c r="C41" s="569" t="s">
        <v>21</v>
      </c>
      <c r="D41" s="542" t="s">
        <v>278</v>
      </c>
      <c r="E41" s="543" t="s">
        <v>23</v>
      </c>
      <c r="F41" s="550">
        <f>F42</f>
        <v>190000</v>
      </c>
      <c r="G41" s="530">
        <f>F41-J41</f>
        <v>190000</v>
      </c>
      <c r="H41" s="550">
        <f aca="true" t="shared" si="13" ref="H41:Q41">H42</f>
        <v>0</v>
      </c>
      <c r="I41" s="550">
        <f t="shared" si="13"/>
        <v>0</v>
      </c>
      <c r="J41" s="550">
        <f t="shared" si="13"/>
        <v>0</v>
      </c>
      <c r="K41" s="550">
        <f t="shared" si="13"/>
        <v>0</v>
      </c>
      <c r="L41" s="550"/>
      <c r="M41" s="550"/>
      <c r="N41" s="550">
        <f t="shared" si="13"/>
        <v>0</v>
      </c>
      <c r="O41" s="550">
        <f t="shared" si="13"/>
        <v>0</v>
      </c>
      <c r="P41" s="550">
        <f t="shared" si="13"/>
        <v>0</v>
      </c>
      <c r="Q41" s="550">
        <f t="shared" si="13"/>
        <v>0</v>
      </c>
      <c r="R41" s="515">
        <f t="shared" si="1"/>
        <v>190000</v>
      </c>
    </row>
    <row r="42" spans="1:18" ht="40.5">
      <c r="A42" s="527"/>
      <c r="B42" s="570" t="s">
        <v>24</v>
      </c>
      <c r="C42" s="571" t="s">
        <v>25</v>
      </c>
      <c r="D42" s="571" t="s">
        <v>289</v>
      </c>
      <c r="E42" s="572" t="s">
        <v>290</v>
      </c>
      <c r="F42" s="550">
        <v>190000</v>
      </c>
      <c r="G42" s="530">
        <f>F42-J42</f>
        <v>190000</v>
      </c>
      <c r="H42" s="554"/>
      <c r="I42" s="554"/>
      <c r="J42" s="554"/>
      <c r="K42" s="550"/>
      <c r="L42" s="550"/>
      <c r="M42" s="550"/>
      <c r="N42" s="550"/>
      <c r="O42" s="550"/>
      <c r="P42" s="550"/>
      <c r="Q42" s="550"/>
      <c r="R42" s="515">
        <f t="shared" si="1"/>
        <v>190000</v>
      </c>
    </row>
    <row r="43" spans="1:18" ht="40.5">
      <c r="A43" s="527"/>
      <c r="B43" s="573" t="s">
        <v>403</v>
      </c>
      <c r="C43" s="571" t="s">
        <v>404</v>
      </c>
      <c r="D43" s="566" t="s">
        <v>278</v>
      </c>
      <c r="E43" s="572" t="s">
        <v>405</v>
      </c>
      <c r="F43" s="550">
        <f>F44</f>
        <v>1985692</v>
      </c>
      <c r="G43" s="530">
        <f>F43-J43</f>
        <v>1985692</v>
      </c>
      <c r="H43" s="550">
        <f aca="true" t="shared" si="14" ref="H43:Q43">H44</f>
        <v>0</v>
      </c>
      <c r="I43" s="550">
        <f t="shared" si="14"/>
        <v>0</v>
      </c>
      <c r="J43" s="550">
        <f t="shared" si="14"/>
        <v>0</v>
      </c>
      <c r="K43" s="550">
        <f t="shared" si="14"/>
        <v>0</v>
      </c>
      <c r="L43" s="550"/>
      <c r="M43" s="550"/>
      <c r="N43" s="550">
        <f t="shared" si="14"/>
        <v>0</v>
      </c>
      <c r="O43" s="550">
        <f t="shared" si="14"/>
        <v>0</v>
      </c>
      <c r="P43" s="550">
        <f t="shared" si="14"/>
        <v>0</v>
      </c>
      <c r="Q43" s="550">
        <f t="shared" si="14"/>
        <v>0</v>
      </c>
      <c r="R43" s="515">
        <f t="shared" si="1"/>
        <v>1985692</v>
      </c>
    </row>
    <row r="44" spans="1:18" ht="59.25" customHeight="1">
      <c r="A44" s="527"/>
      <c r="B44" s="574" t="s">
        <v>399</v>
      </c>
      <c r="C44" s="569" t="s">
        <v>400</v>
      </c>
      <c r="D44" s="575" t="s">
        <v>540</v>
      </c>
      <c r="E44" s="559" t="s">
        <v>401</v>
      </c>
      <c r="F44" s="550">
        <v>1985692</v>
      </c>
      <c r="G44" s="530">
        <f>F44-J44</f>
        <v>1985692</v>
      </c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15">
        <f t="shared" si="1"/>
        <v>1985692</v>
      </c>
    </row>
    <row r="45" spans="1:18" ht="39.75" customHeight="1" hidden="1">
      <c r="A45" s="527"/>
      <c r="B45" s="523" t="s">
        <v>278</v>
      </c>
      <c r="C45" s="576" t="s">
        <v>26</v>
      </c>
      <c r="D45" s="523" t="s">
        <v>278</v>
      </c>
      <c r="E45" s="568" t="s">
        <v>27</v>
      </c>
      <c r="F45" s="550">
        <f>F46</f>
        <v>0</v>
      </c>
      <c r="G45" s="530">
        <f>F45-J45</f>
        <v>0</v>
      </c>
      <c r="H45" s="550">
        <f aca="true" t="shared" si="15" ref="H45:Q45">H46</f>
        <v>0</v>
      </c>
      <c r="I45" s="550">
        <f t="shared" si="15"/>
        <v>0</v>
      </c>
      <c r="J45" s="550">
        <f t="shared" si="15"/>
        <v>0</v>
      </c>
      <c r="K45" s="550">
        <f t="shared" si="15"/>
        <v>0</v>
      </c>
      <c r="L45" s="550"/>
      <c r="M45" s="550"/>
      <c r="N45" s="550">
        <f t="shared" si="15"/>
        <v>0</v>
      </c>
      <c r="O45" s="550">
        <f t="shared" si="15"/>
        <v>0</v>
      </c>
      <c r="P45" s="550">
        <f t="shared" si="15"/>
        <v>0</v>
      </c>
      <c r="Q45" s="550">
        <f t="shared" si="15"/>
        <v>0</v>
      </c>
      <c r="R45" s="515">
        <f t="shared" si="1"/>
        <v>0</v>
      </c>
    </row>
    <row r="46" spans="1:18" ht="42" customHeight="1" hidden="1">
      <c r="A46" s="527"/>
      <c r="B46" s="574" t="s">
        <v>28</v>
      </c>
      <c r="C46" s="569" t="s">
        <v>29</v>
      </c>
      <c r="D46" s="575" t="s">
        <v>541</v>
      </c>
      <c r="E46" s="559" t="s">
        <v>291</v>
      </c>
      <c r="F46" s="550"/>
      <c r="G46" s="554"/>
      <c r="H46" s="554"/>
      <c r="I46" s="554"/>
      <c r="J46" s="554"/>
      <c r="K46" s="550"/>
      <c r="L46" s="550"/>
      <c r="M46" s="550"/>
      <c r="N46" s="550"/>
      <c r="O46" s="550"/>
      <c r="P46" s="550"/>
      <c r="Q46" s="550"/>
      <c r="R46" s="515">
        <f t="shared" si="1"/>
        <v>0</v>
      </c>
    </row>
    <row r="47" spans="1:18" ht="62.25" customHeight="1">
      <c r="A47" s="527"/>
      <c r="B47" s="523" t="s">
        <v>278</v>
      </c>
      <c r="C47" s="576" t="s">
        <v>30</v>
      </c>
      <c r="D47" s="523" t="s">
        <v>278</v>
      </c>
      <c r="E47" s="568" t="s">
        <v>31</v>
      </c>
      <c r="F47" s="550">
        <f>F48</f>
        <v>50000</v>
      </c>
      <c r="G47" s="530">
        <f>F47-J47</f>
        <v>50000</v>
      </c>
      <c r="H47" s="550">
        <f aca="true" t="shared" si="16" ref="H47:Q47">H48</f>
        <v>0</v>
      </c>
      <c r="I47" s="550">
        <f t="shared" si="16"/>
        <v>0</v>
      </c>
      <c r="J47" s="550">
        <f t="shared" si="16"/>
        <v>0</v>
      </c>
      <c r="K47" s="550">
        <f t="shared" si="16"/>
        <v>0</v>
      </c>
      <c r="L47" s="550"/>
      <c r="M47" s="550"/>
      <c r="N47" s="550">
        <f t="shared" si="16"/>
        <v>0</v>
      </c>
      <c r="O47" s="550">
        <f t="shared" si="16"/>
        <v>0</v>
      </c>
      <c r="P47" s="550">
        <f t="shared" si="16"/>
        <v>0</v>
      </c>
      <c r="Q47" s="550">
        <f t="shared" si="16"/>
        <v>0</v>
      </c>
      <c r="R47" s="515">
        <f t="shared" si="1"/>
        <v>50000</v>
      </c>
    </row>
    <row r="48" spans="1:18" ht="60" customHeight="1">
      <c r="A48" s="527"/>
      <c r="B48" s="574" t="s">
        <v>32</v>
      </c>
      <c r="C48" s="528" t="s">
        <v>33</v>
      </c>
      <c r="D48" s="528" t="s">
        <v>542</v>
      </c>
      <c r="E48" s="577" t="s">
        <v>34</v>
      </c>
      <c r="F48" s="550">
        <v>50000</v>
      </c>
      <c r="G48" s="530">
        <f>F48-J48</f>
        <v>50000</v>
      </c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15">
        <f t="shared" si="1"/>
        <v>50000</v>
      </c>
    </row>
    <row r="49" spans="1:18" s="511" customFormat="1" ht="44.25" customHeight="1">
      <c r="A49" s="516"/>
      <c r="B49" s="523" t="s">
        <v>278</v>
      </c>
      <c r="C49" s="578" t="s">
        <v>45</v>
      </c>
      <c r="D49" s="523" t="s">
        <v>278</v>
      </c>
      <c r="E49" s="579" t="s">
        <v>46</v>
      </c>
      <c r="F49" s="525">
        <f>F50</f>
        <v>0</v>
      </c>
      <c r="G49" s="525">
        <f aca="true" t="shared" si="17" ref="G49:Q49">G50</f>
        <v>0</v>
      </c>
      <c r="H49" s="525">
        <f t="shared" si="17"/>
        <v>0</v>
      </c>
      <c r="I49" s="525">
        <f t="shared" si="17"/>
        <v>0</v>
      </c>
      <c r="J49" s="525">
        <f t="shared" si="17"/>
        <v>0</v>
      </c>
      <c r="K49" s="525">
        <f t="shared" si="17"/>
        <v>42300</v>
      </c>
      <c r="L49" s="525">
        <f t="shared" si="17"/>
        <v>0</v>
      </c>
      <c r="M49" s="525">
        <f t="shared" si="17"/>
        <v>0</v>
      </c>
      <c r="N49" s="526">
        <f t="shared" si="17"/>
        <v>42300</v>
      </c>
      <c r="O49" s="525">
        <f t="shared" si="17"/>
        <v>0</v>
      </c>
      <c r="P49" s="525">
        <f t="shared" si="17"/>
        <v>0</v>
      </c>
      <c r="Q49" s="525">
        <f t="shared" si="17"/>
        <v>0</v>
      </c>
      <c r="R49" s="515">
        <f t="shared" si="1"/>
        <v>42300</v>
      </c>
    </row>
    <row r="50" spans="1:18" ht="42.75" customHeight="1">
      <c r="A50" s="527"/>
      <c r="B50" s="528" t="s">
        <v>42</v>
      </c>
      <c r="C50" s="528" t="s">
        <v>43</v>
      </c>
      <c r="D50" s="528" t="s">
        <v>292</v>
      </c>
      <c r="E50" s="529" t="s">
        <v>44</v>
      </c>
      <c r="F50" s="525"/>
      <c r="G50" s="530"/>
      <c r="H50" s="530"/>
      <c r="I50" s="530"/>
      <c r="J50" s="530"/>
      <c r="K50" s="525">
        <v>42300</v>
      </c>
      <c r="L50" s="525"/>
      <c r="M50" s="525"/>
      <c r="N50" s="532">
        <v>42300</v>
      </c>
      <c r="O50" s="530"/>
      <c r="P50" s="530"/>
      <c r="Q50" s="530"/>
      <c r="R50" s="515">
        <f t="shared" si="1"/>
        <v>42300</v>
      </c>
    </row>
    <row r="51" spans="1:18" ht="61.5" customHeight="1">
      <c r="A51" s="580"/>
      <c r="B51" s="147" t="s">
        <v>65</v>
      </c>
      <c r="C51" s="147"/>
      <c r="D51" s="147"/>
      <c r="E51" s="142" t="s">
        <v>50</v>
      </c>
      <c r="F51" s="581">
        <f>F52</f>
        <v>45759484</v>
      </c>
      <c r="G51" s="581">
        <f aca="true" t="shared" si="18" ref="G51:Q51">G52</f>
        <v>45655284</v>
      </c>
      <c r="H51" s="581">
        <f t="shared" si="18"/>
        <v>31306266</v>
      </c>
      <c r="I51" s="581">
        <f t="shared" si="18"/>
        <v>3919649</v>
      </c>
      <c r="J51" s="581">
        <f t="shared" si="18"/>
        <v>0</v>
      </c>
      <c r="K51" s="581">
        <f t="shared" si="18"/>
        <v>1096323.82</v>
      </c>
      <c r="L51" s="581">
        <f t="shared" si="18"/>
        <v>260323.82</v>
      </c>
      <c r="M51" s="581">
        <f t="shared" si="18"/>
        <v>260323.82</v>
      </c>
      <c r="N51" s="581">
        <f t="shared" si="18"/>
        <v>821000</v>
      </c>
      <c r="O51" s="581">
        <f t="shared" si="18"/>
        <v>0</v>
      </c>
      <c r="P51" s="581">
        <f t="shared" si="18"/>
        <v>0</v>
      </c>
      <c r="Q51" s="581">
        <f t="shared" si="18"/>
        <v>275323.82</v>
      </c>
      <c r="R51" s="515">
        <f t="shared" si="1"/>
        <v>46855807.82</v>
      </c>
    </row>
    <row r="52" spans="1:18" ht="55.5" customHeight="1">
      <c r="A52" s="527"/>
      <c r="B52" s="517" t="s">
        <v>66</v>
      </c>
      <c r="C52" s="517"/>
      <c r="D52" s="517"/>
      <c r="E52" s="582" t="s">
        <v>50</v>
      </c>
      <c r="F52" s="583">
        <f>F53+F55+F70+F74+F79</f>
        <v>45759484</v>
      </c>
      <c r="G52" s="583">
        <f>G53+G55+G70+G74+G79</f>
        <v>45655284</v>
      </c>
      <c r="H52" s="583">
        <f>H53+H55+H70+H74+H79</f>
        <v>31306266</v>
      </c>
      <c r="I52" s="583">
        <f>I53+I55+I70+I74+I79</f>
        <v>3919649</v>
      </c>
      <c r="J52" s="583">
        <f>J53+J55+J70+J74+J79</f>
        <v>0</v>
      </c>
      <c r="K52" s="583">
        <f aca="true" t="shared" si="19" ref="K52:R52">K53+K55+K70+K74+K79+K82</f>
        <v>1096323.82</v>
      </c>
      <c r="L52" s="583">
        <f t="shared" si="19"/>
        <v>260323.82</v>
      </c>
      <c r="M52" s="583">
        <f t="shared" si="19"/>
        <v>260323.82</v>
      </c>
      <c r="N52" s="583">
        <f t="shared" si="19"/>
        <v>821000</v>
      </c>
      <c r="O52" s="583">
        <f t="shared" si="19"/>
        <v>0</v>
      </c>
      <c r="P52" s="583">
        <f t="shared" si="19"/>
        <v>0</v>
      </c>
      <c r="Q52" s="583">
        <f t="shared" si="19"/>
        <v>275323.82</v>
      </c>
      <c r="R52" s="584">
        <f t="shared" si="19"/>
        <v>46855807.82</v>
      </c>
    </row>
    <row r="53" spans="1:18" ht="34.5" customHeight="1">
      <c r="A53" s="527"/>
      <c r="B53" s="521" t="s">
        <v>278</v>
      </c>
      <c r="C53" s="522" t="s">
        <v>279</v>
      </c>
      <c r="D53" s="521" t="s">
        <v>278</v>
      </c>
      <c r="E53" s="524" t="s">
        <v>221</v>
      </c>
      <c r="F53" s="585">
        <f>F54</f>
        <v>627592</v>
      </c>
      <c r="G53" s="530">
        <f>F53-J53</f>
        <v>627592</v>
      </c>
      <c r="H53" s="585">
        <f aca="true" t="shared" si="20" ref="H53:Q53">H54</f>
        <v>504615</v>
      </c>
      <c r="I53" s="586">
        <f t="shared" si="20"/>
        <v>0</v>
      </c>
      <c r="J53" s="585">
        <f t="shared" si="20"/>
        <v>0</v>
      </c>
      <c r="K53" s="585">
        <f t="shared" si="20"/>
        <v>0</v>
      </c>
      <c r="L53" s="585"/>
      <c r="M53" s="585"/>
      <c r="N53" s="585">
        <f t="shared" si="20"/>
        <v>0</v>
      </c>
      <c r="O53" s="585">
        <f t="shared" si="20"/>
        <v>0</v>
      </c>
      <c r="P53" s="585">
        <f t="shared" si="20"/>
        <v>0</v>
      </c>
      <c r="Q53" s="585">
        <f t="shared" si="20"/>
        <v>0</v>
      </c>
      <c r="R53" s="515">
        <f t="shared" si="1"/>
        <v>627592</v>
      </c>
    </row>
    <row r="54" spans="1:18" ht="66" customHeight="1">
      <c r="A54" s="527"/>
      <c r="B54" s="528" t="s">
        <v>68</v>
      </c>
      <c r="C54" s="528" t="s">
        <v>69</v>
      </c>
      <c r="D54" s="528" t="s">
        <v>534</v>
      </c>
      <c r="E54" s="529" t="s">
        <v>71</v>
      </c>
      <c r="F54" s="585">
        <v>627592</v>
      </c>
      <c r="G54" s="530">
        <f>F54-J54</f>
        <v>627592</v>
      </c>
      <c r="H54" s="551">
        <v>504615</v>
      </c>
      <c r="I54" s="587"/>
      <c r="J54" s="585"/>
      <c r="K54" s="551"/>
      <c r="L54" s="551"/>
      <c r="M54" s="551"/>
      <c r="N54" s="551"/>
      <c r="O54" s="551"/>
      <c r="P54" s="551"/>
      <c r="Q54" s="551"/>
      <c r="R54" s="515">
        <f t="shared" si="1"/>
        <v>627592</v>
      </c>
    </row>
    <row r="55" spans="1:18" ht="27" customHeight="1">
      <c r="A55" s="527"/>
      <c r="B55" s="521" t="s">
        <v>278</v>
      </c>
      <c r="C55" s="522" t="s">
        <v>240</v>
      </c>
      <c r="D55" s="521" t="s">
        <v>278</v>
      </c>
      <c r="E55" s="524" t="s">
        <v>241</v>
      </c>
      <c r="F55" s="585">
        <f>F56+F57+F65+F66+F67</f>
        <v>43414452</v>
      </c>
      <c r="G55" s="585">
        <f aca="true" t="shared" si="21" ref="G55:Q55">G56+G57+G65+G66+G67</f>
        <v>43310252</v>
      </c>
      <c r="H55" s="585">
        <f>H56+H57+H65+H66+H67</f>
        <v>29806681</v>
      </c>
      <c r="I55" s="585">
        <f t="shared" si="21"/>
        <v>3662139</v>
      </c>
      <c r="J55" s="585">
        <f t="shared" si="21"/>
        <v>0</v>
      </c>
      <c r="K55" s="585">
        <f>K56+K57+K65+K66+K67</f>
        <v>1083963</v>
      </c>
      <c r="L55" s="585">
        <f>L56+L57+L65+L66+L67</f>
        <v>247963</v>
      </c>
      <c r="M55" s="585">
        <f>M56+M57+M65+M66+M67</f>
        <v>247963</v>
      </c>
      <c r="N55" s="585">
        <f t="shared" si="21"/>
        <v>821000</v>
      </c>
      <c r="O55" s="585">
        <f t="shared" si="21"/>
        <v>0</v>
      </c>
      <c r="P55" s="585">
        <f t="shared" si="21"/>
        <v>0</v>
      </c>
      <c r="Q55" s="585">
        <f t="shared" si="21"/>
        <v>262963</v>
      </c>
      <c r="R55" s="515">
        <f t="shared" si="1"/>
        <v>44498415</v>
      </c>
    </row>
    <row r="56" spans="1:18" ht="33.75" customHeight="1">
      <c r="A56" s="527"/>
      <c r="B56" s="545" t="s">
        <v>190</v>
      </c>
      <c r="C56" s="545" t="s">
        <v>60</v>
      </c>
      <c r="D56" s="545" t="s">
        <v>51</v>
      </c>
      <c r="E56" s="559" t="s">
        <v>191</v>
      </c>
      <c r="F56" s="550">
        <v>6326935</v>
      </c>
      <c r="G56" s="530">
        <f>F56-J56</f>
        <v>6326935</v>
      </c>
      <c r="H56" s="554">
        <v>4012340</v>
      </c>
      <c r="I56" s="554">
        <v>665350</v>
      </c>
      <c r="J56" s="588"/>
      <c r="K56" s="550">
        <v>300000</v>
      </c>
      <c r="L56" s="550"/>
      <c r="M56" s="550"/>
      <c r="N56" s="554">
        <v>300000</v>
      </c>
      <c r="O56" s="554">
        <v>0</v>
      </c>
      <c r="P56" s="554">
        <v>0</v>
      </c>
      <c r="Q56" s="552"/>
      <c r="R56" s="515">
        <f t="shared" si="1"/>
        <v>6626935</v>
      </c>
    </row>
    <row r="57" spans="1:18" ht="87" customHeight="1">
      <c r="A57" s="527"/>
      <c r="B57" s="545" t="s">
        <v>192</v>
      </c>
      <c r="C57" s="545" t="s">
        <v>242</v>
      </c>
      <c r="D57" s="545" t="s">
        <v>52</v>
      </c>
      <c r="E57" s="559" t="s">
        <v>470</v>
      </c>
      <c r="F57" s="550">
        <v>32224899</v>
      </c>
      <c r="G57" s="530">
        <f>F57-J57</f>
        <v>32224899</v>
      </c>
      <c r="H57" s="554">
        <v>22157830</v>
      </c>
      <c r="I57" s="554">
        <v>2765484</v>
      </c>
      <c r="J57" s="588"/>
      <c r="K57" s="554">
        <v>758963</v>
      </c>
      <c r="L57" s="554">
        <v>247963</v>
      </c>
      <c r="M57" s="554">
        <v>247963</v>
      </c>
      <c r="N57" s="554">
        <f>K57-Q57</f>
        <v>511000</v>
      </c>
      <c r="O57" s="554"/>
      <c r="P57" s="554"/>
      <c r="Q57" s="554">
        <v>247963</v>
      </c>
      <c r="R57" s="515">
        <f t="shared" si="1"/>
        <v>32983862</v>
      </c>
    </row>
    <row r="58" spans="1:18" ht="114.75" customHeight="1">
      <c r="A58" s="527"/>
      <c r="B58" s="589" t="s">
        <v>192</v>
      </c>
      <c r="C58" s="589" t="s">
        <v>242</v>
      </c>
      <c r="D58" s="589" t="s">
        <v>52</v>
      </c>
      <c r="E58" s="590" t="s">
        <v>146</v>
      </c>
      <c r="F58" s="591">
        <v>19534200</v>
      </c>
      <c r="G58" s="530">
        <f>F58-J58</f>
        <v>19534200</v>
      </c>
      <c r="H58" s="591"/>
      <c r="I58" s="592"/>
      <c r="J58" s="591"/>
      <c r="K58" s="550"/>
      <c r="L58" s="550"/>
      <c r="M58" s="550"/>
      <c r="N58" s="554"/>
      <c r="O58" s="554"/>
      <c r="P58" s="554"/>
      <c r="Q58" s="552"/>
      <c r="R58" s="515">
        <f t="shared" si="1"/>
        <v>19534200</v>
      </c>
    </row>
    <row r="59" spans="1:18" ht="164.25" customHeight="1">
      <c r="A59" s="527"/>
      <c r="B59" s="589" t="s">
        <v>192</v>
      </c>
      <c r="C59" s="589" t="s">
        <v>242</v>
      </c>
      <c r="D59" s="589" t="s">
        <v>52</v>
      </c>
      <c r="E59" s="590" t="s">
        <v>147</v>
      </c>
      <c r="F59" s="591">
        <v>354080</v>
      </c>
      <c r="G59" s="530">
        <f>F59-J59</f>
        <v>354080</v>
      </c>
      <c r="H59" s="591"/>
      <c r="I59" s="592"/>
      <c r="J59" s="591"/>
      <c r="K59" s="554">
        <v>27518</v>
      </c>
      <c r="L59" s="554">
        <v>27518</v>
      </c>
      <c r="M59" s="554">
        <v>27518</v>
      </c>
      <c r="N59" s="554"/>
      <c r="O59" s="554"/>
      <c r="P59" s="554"/>
      <c r="Q59" s="552">
        <v>27518</v>
      </c>
      <c r="R59" s="593">
        <f t="shared" si="1"/>
        <v>381598</v>
      </c>
    </row>
    <row r="60" spans="1:18" ht="174.75" customHeight="1" hidden="1">
      <c r="A60" s="527"/>
      <c r="B60" s="589" t="s">
        <v>192</v>
      </c>
      <c r="C60" s="589" t="s">
        <v>242</v>
      </c>
      <c r="D60" s="589" t="s">
        <v>52</v>
      </c>
      <c r="E60" s="590" t="s">
        <v>148</v>
      </c>
      <c r="F60" s="591"/>
      <c r="G60" s="591"/>
      <c r="H60" s="591"/>
      <c r="I60" s="592"/>
      <c r="J60" s="591"/>
      <c r="K60" s="550"/>
      <c r="L60" s="550"/>
      <c r="M60" s="550"/>
      <c r="N60" s="554"/>
      <c r="O60" s="554"/>
      <c r="P60" s="554"/>
      <c r="Q60" s="552"/>
      <c r="R60" s="515"/>
    </row>
    <row r="61" spans="1:18" ht="174.75" customHeight="1">
      <c r="A61" s="527"/>
      <c r="B61" s="589" t="s">
        <v>192</v>
      </c>
      <c r="C61" s="589" t="s">
        <v>242</v>
      </c>
      <c r="D61" s="589" t="s">
        <v>52</v>
      </c>
      <c r="E61" s="590" t="s">
        <v>149</v>
      </c>
      <c r="F61" s="591">
        <v>120180.64</v>
      </c>
      <c r="G61" s="530">
        <f>F61-J61</f>
        <v>120180.64</v>
      </c>
      <c r="H61" s="591"/>
      <c r="I61" s="592"/>
      <c r="J61" s="591"/>
      <c r="K61" s="550"/>
      <c r="L61" s="550"/>
      <c r="M61" s="550"/>
      <c r="N61" s="554"/>
      <c r="O61" s="554"/>
      <c r="P61" s="554"/>
      <c r="Q61" s="552"/>
      <c r="R61" s="515">
        <f t="shared" si="1"/>
        <v>120180.64</v>
      </c>
    </row>
    <row r="62" spans="1:18" ht="174.75" customHeight="1" hidden="1">
      <c r="A62" s="527"/>
      <c r="B62" s="589" t="s">
        <v>192</v>
      </c>
      <c r="C62" s="589" t="s">
        <v>242</v>
      </c>
      <c r="D62" s="589" t="s">
        <v>52</v>
      </c>
      <c r="E62" s="590" t="s">
        <v>150</v>
      </c>
      <c r="F62" s="591"/>
      <c r="G62" s="591"/>
      <c r="H62" s="591"/>
      <c r="I62" s="592"/>
      <c r="J62" s="591"/>
      <c r="K62" s="550"/>
      <c r="L62" s="550"/>
      <c r="M62" s="550"/>
      <c r="N62" s="554"/>
      <c r="O62" s="554"/>
      <c r="P62" s="554"/>
      <c r="Q62" s="552"/>
      <c r="R62" s="515">
        <f t="shared" si="1"/>
        <v>0</v>
      </c>
    </row>
    <row r="63" spans="1:18" ht="174.75" customHeight="1">
      <c r="A63" s="527"/>
      <c r="B63" s="589" t="s">
        <v>192</v>
      </c>
      <c r="C63" s="589" t="s">
        <v>242</v>
      </c>
      <c r="D63" s="589" t="s">
        <v>52</v>
      </c>
      <c r="E63" s="590" t="s">
        <v>151</v>
      </c>
      <c r="F63" s="591">
        <v>267249</v>
      </c>
      <c r="G63" s="591">
        <f>F63-J63</f>
        <v>267249</v>
      </c>
      <c r="H63" s="591"/>
      <c r="I63" s="592"/>
      <c r="J63" s="591"/>
      <c r="K63" s="550">
        <v>154311.6</v>
      </c>
      <c r="L63" s="550">
        <v>154311.6</v>
      </c>
      <c r="M63" s="550">
        <v>154311.6</v>
      </c>
      <c r="N63" s="554"/>
      <c r="O63" s="554"/>
      <c r="P63" s="554"/>
      <c r="Q63" s="552">
        <v>154311.6</v>
      </c>
      <c r="R63" s="515">
        <f t="shared" si="1"/>
        <v>421560.6</v>
      </c>
    </row>
    <row r="64" spans="1:18" ht="174.75" customHeight="1">
      <c r="A64" s="527"/>
      <c r="B64" s="589" t="s">
        <v>192</v>
      </c>
      <c r="C64" s="589" t="s">
        <v>242</v>
      </c>
      <c r="D64" s="589" t="s">
        <v>52</v>
      </c>
      <c r="E64" s="590" t="s">
        <v>152</v>
      </c>
      <c r="F64" s="591">
        <v>359200</v>
      </c>
      <c r="G64" s="591">
        <f>F64-J64</f>
        <v>359200</v>
      </c>
      <c r="H64" s="591"/>
      <c r="I64" s="592"/>
      <c r="J64" s="591"/>
      <c r="K64" s="550"/>
      <c r="L64" s="550"/>
      <c r="M64" s="550"/>
      <c r="N64" s="554"/>
      <c r="O64" s="554"/>
      <c r="P64" s="554"/>
      <c r="Q64" s="552"/>
      <c r="R64" s="515">
        <f t="shared" si="1"/>
        <v>359200</v>
      </c>
    </row>
    <row r="65" spans="1:18" ht="59.25" customHeight="1">
      <c r="A65" s="527"/>
      <c r="B65" s="545" t="s">
        <v>193</v>
      </c>
      <c r="C65" s="545" t="s">
        <v>280</v>
      </c>
      <c r="D65" s="545" t="s">
        <v>63</v>
      </c>
      <c r="E65" s="549" t="s">
        <v>471</v>
      </c>
      <c r="F65" s="550">
        <v>2724200</v>
      </c>
      <c r="G65" s="554">
        <v>2620000</v>
      </c>
      <c r="H65" s="554">
        <v>2033100</v>
      </c>
      <c r="I65" s="554">
        <v>142449</v>
      </c>
      <c r="J65" s="588"/>
      <c r="K65" s="550">
        <v>25000</v>
      </c>
      <c r="L65" s="550"/>
      <c r="M65" s="550"/>
      <c r="N65" s="554">
        <v>10000</v>
      </c>
      <c r="O65" s="554"/>
      <c r="P65" s="554"/>
      <c r="Q65" s="552">
        <v>15000</v>
      </c>
      <c r="R65" s="515">
        <f aca="true" t="shared" si="22" ref="R65:R101">F65+K65</f>
        <v>2749200</v>
      </c>
    </row>
    <row r="66" spans="1:18" ht="39.75" customHeight="1">
      <c r="A66" s="527"/>
      <c r="B66" s="545" t="s">
        <v>194</v>
      </c>
      <c r="C66" s="545" t="s">
        <v>196</v>
      </c>
      <c r="D66" s="545" t="s">
        <v>53</v>
      </c>
      <c r="E66" s="549" t="s">
        <v>473</v>
      </c>
      <c r="F66" s="550">
        <v>196063</v>
      </c>
      <c r="G66" s="530">
        <f>F66-J66</f>
        <v>196063</v>
      </c>
      <c r="H66" s="554">
        <v>153785</v>
      </c>
      <c r="I66" s="594"/>
      <c r="J66" s="551"/>
      <c r="K66" s="550"/>
      <c r="L66" s="550"/>
      <c r="M66" s="550"/>
      <c r="N66" s="554"/>
      <c r="O66" s="554"/>
      <c r="P66" s="554"/>
      <c r="Q66" s="552"/>
      <c r="R66" s="515">
        <f t="shared" si="22"/>
        <v>196063</v>
      </c>
    </row>
    <row r="67" spans="1:18" s="597" customFormat="1" ht="36.75" customHeight="1">
      <c r="A67" s="595"/>
      <c r="B67" s="544" t="s">
        <v>195</v>
      </c>
      <c r="C67" s="544" t="s">
        <v>197</v>
      </c>
      <c r="D67" s="545" t="s">
        <v>278</v>
      </c>
      <c r="E67" s="596" t="s">
        <v>198</v>
      </c>
      <c r="F67" s="550">
        <f>F68+F69</f>
        <v>1942355</v>
      </c>
      <c r="G67" s="550">
        <f aca="true" t="shared" si="23" ref="G67:Q67">G68+G69</f>
        <v>1942355</v>
      </c>
      <c r="H67" s="550">
        <f t="shared" si="23"/>
        <v>1449626</v>
      </c>
      <c r="I67" s="550">
        <f t="shared" si="23"/>
        <v>88856</v>
      </c>
      <c r="J67" s="550">
        <f t="shared" si="23"/>
        <v>0</v>
      </c>
      <c r="K67" s="550">
        <f t="shared" si="23"/>
        <v>0</v>
      </c>
      <c r="L67" s="550"/>
      <c r="M67" s="550"/>
      <c r="N67" s="550">
        <f t="shared" si="23"/>
        <v>0</v>
      </c>
      <c r="O67" s="550">
        <f t="shared" si="23"/>
        <v>0</v>
      </c>
      <c r="P67" s="550">
        <f t="shared" si="23"/>
        <v>0</v>
      </c>
      <c r="Q67" s="550">
        <f t="shared" si="23"/>
        <v>0</v>
      </c>
      <c r="R67" s="515">
        <f t="shared" si="22"/>
        <v>1942355</v>
      </c>
    </row>
    <row r="68" spans="1:18" s="597" customFormat="1" ht="41.25" customHeight="1">
      <c r="A68" s="595"/>
      <c r="B68" s="544" t="s">
        <v>503</v>
      </c>
      <c r="C68" s="598" t="s">
        <v>502</v>
      </c>
      <c r="D68" s="544" t="s">
        <v>53</v>
      </c>
      <c r="E68" s="543" t="s">
        <v>504</v>
      </c>
      <c r="F68" s="550">
        <v>1913735</v>
      </c>
      <c r="G68" s="530">
        <f>F68-J68</f>
        <v>1913735</v>
      </c>
      <c r="H68" s="554">
        <v>1449626</v>
      </c>
      <c r="I68" s="554">
        <v>88856</v>
      </c>
      <c r="J68" s="599"/>
      <c r="K68" s="585"/>
      <c r="L68" s="585"/>
      <c r="M68" s="585"/>
      <c r="N68" s="551"/>
      <c r="O68" s="551"/>
      <c r="P68" s="551"/>
      <c r="Q68" s="551"/>
      <c r="R68" s="515">
        <f t="shared" si="22"/>
        <v>1913735</v>
      </c>
    </row>
    <row r="69" spans="1:18" s="597" customFormat="1" ht="36.75" customHeight="1">
      <c r="A69" s="595"/>
      <c r="B69" s="544" t="s">
        <v>295</v>
      </c>
      <c r="C69" s="598" t="s">
        <v>296</v>
      </c>
      <c r="D69" s="544" t="s">
        <v>53</v>
      </c>
      <c r="E69" s="600" t="s">
        <v>298</v>
      </c>
      <c r="F69" s="550">
        <v>28620</v>
      </c>
      <c r="G69" s="530">
        <f>F69-J69</f>
        <v>28620</v>
      </c>
      <c r="H69" s="594"/>
      <c r="I69" s="594"/>
      <c r="J69" s="599"/>
      <c r="K69" s="585"/>
      <c r="L69" s="585"/>
      <c r="M69" s="585"/>
      <c r="N69" s="551"/>
      <c r="O69" s="551"/>
      <c r="P69" s="551"/>
      <c r="Q69" s="551"/>
      <c r="R69" s="515">
        <f t="shared" si="22"/>
        <v>28620</v>
      </c>
    </row>
    <row r="70" spans="1:18" ht="30" customHeight="1">
      <c r="A70" s="527"/>
      <c r="B70" s="521" t="s">
        <v>278</v>
      </c>
      <c r="C70" s="601" t="s">
        <v>235</v>
      </c>
      <c r="D70" s="523" t="s">
        <v>278</v>
      </c>
      <c r="E70" s="602" t="s">
        <v>234</v>
      </c>
      <c r="F70" s="550">
        <f>F71+F73</f>
        <v>50823</v>
      </c>
      <c r="G70" s="550">
        <f aca="true" t="shared" si="24" ref="G70:Q70">G71+G73</f>
        <v>50823</v>
      </c>
      <c r="H70" s="555">
        <f t="shared" si="24"/>
        <v>0</v>
      </c>
      <c r="I70" s="555">
        <f t="shared" si="24"/>
        <v>0</v>
      </c>
      <c r="J70" s="550">
        <f t="shared" si="24"/>
        <v>0</v>
      </c>
      <c r="K70" s="550">
        <f t="shared" si="24"/>
        <v>0</v>
      </c>
      <c r="L70" s="550"/>
      <c r="M70" s="550"/>
      <c r="N70" s="550">
        <f t="shared" si="24"/>
        <v>0</v>
      </c>
      <c r="O70" s="550">
        <f t="shared" si="24"/>
        <v>0</v>
      </c>
      <c r="P70" s="550">
        <f t="shared" si="24"/>
        <v>0</v>
      </c>
      <c r="Q70" s="550">
        <f t="shared" si="24"/>
        <v>0</v>
      </c>
      <c r="R70" s="515">
        <f t="shared" si="22"/>
        <v>50823</v>
      </c>
    </row>
    <row r="71" spans="1:18" ht="42.75" customHeight="1">
      <c r="A71" s="527"/>
      <c r="B71" s="544" t="s">
        <v>548</v>
      </c>
      <c r="C71" s="545" t="s">
        <v>273</v>
      </c>
      <c r="D71" s="545" t="s">
        <v>278</v>
      </c>
      <c r="E71" s="549" t="s">
        <v>549</v>
      </c>
      <c r="F71" s="550">
        <f>F72</f>
        <v>50823</v>
      </c>
      <c r="G71" s="530">
        <f>F71-J71</f>
        <v>50823</v>
      </c>
      <c r="H71" s="555">
        <f aca="true" t="shared" si="25" ref="H71:Q71">H72</f>
        <v>0</v>
      </c>
      <c r="I71" s="555">
        <f t="shared" si="25"/>
        <v>0</v>
      </c>
      <c r="J71" s="550">
        <f t="shared" si="25"/>
        <v>0</v>
      </c>
      <c r="K71" s="550"/>
      <c r="L71" s="550"/>
      <c r="M71" s="550"/>
      <c r="N71" s="550">
        <f t="shared" si="25"/>
        <v>0</v>
      </c>
      <c r="O71" s="550">
        <f t="shared" si="25"/>
        <v>0</v>
      </c>
      <c r="P71" s="550">
        <f t="shared" si="25"/>
        <v>0</v>
      </c>
      <c r="Q71" s="550">
        <f t="shared" si="25"/>
        <v>0</v>
      </c>
      <c r="R71" s="515">
        <f t="shared" si="22"/>
        <v>50823</v>
      </c>
    </row>
    <row r="72" spans="1:18" ht="59.25" customHeight="1">
      <c r="A72" s="527"/>
      <c r="B72" s="544" t="s">
        <v>550</v>
      </c>
      <c r="C72" s="545" t="s">
        <v>551</v>
      </c>
      <c r="D72" s="545" t="s">
        <v>54</v>
      </c>
      <c r="E72" s="543" t="s">
        <v>552</v>
      </c>
      <c r="F72" s="550">
        <v>50823</v>
      </c>
      <c r="G72" s="530">
        <f>F72-J72</f>
        <v>50823</v>
      </c>
      <c r="H72" s="587"/>
      <c r="I72" s="587"/>
      <c r="J72" s="551"/>
      <c r="K72" s="551"/>
      <c r="L72" s="551"/>
      <c r="M72" s="551"/>
      <c r="N72" s="551"/>
      <c r="O72" s="552"/>
      <c r="P72" s="552"/>
      <c r="Q72" s="552"/>
      <c r="R72" s="515">
        <f t="shared" si="22"/>
        <v>50823</v>
      </c>
    </row>
    <row r="73" spans="1:18" ht="94.5" customHeight="1" hidden="1">
      <c r="A73" s="527"/>
      <c r="B73" s="603" t="s">
        <v>553</v>
      </c>
      <c r="C73" s="603" t="s">
        <v>243</v>
      </c>
      <c r="D73" s="603" t="s">
        <v>54</v>
      </c>
      <c r="E73" s="604" t="s">
        <v>312</v>
      </c>
      <c r="F73" s="550"/>
      <c r="G73" s="530">
        <f>F73-J73</f>
        <v>0</v>
      </c>
      <c r="H73" s="594"/>
      <c r="I73" s="594"/>
      <c r="J73" s="554"/>
      <c r="K73" s="550"/>
      <c r="L73" s="550"/>
      <c r="M73" s="550"/>
      <c r="N73" s="554"/>
      <c r="O73" s="554"/>
      <c r="P73" s="554"/>
      <c r="Q73" s="554"/>
      <c r="R73" s="515">
        <f t="shared" si="22"/>
        <v>0</v>
      </c>
    </row>
    <row r="74" spans="1:18" ht="30" customHeight="1">
      <c r="A74" s="527"/>
      <c r="B74" s="521" t="s">
        <v>278</v>
      </c>
      <c r="C74" s="522" t="s">
        <v>247</v>
      </c>
      <c r="D74" s="521" t="s">
        <v>278</v>
      </c>
      <c r="E74" s="524" t="s">
        <v>248</v>
      </c>
      <c r="F74" s="550">
        <f>F75+F77</f>
        <v>1666617</v>
      </c>
      <c r="G74" s="550">
        <f aca="true" t="shared" si="26" ref="G74:Q74">G75+G77</f>
        <v>1666617</v>
      </c>
      <c r="H74" s="550">
        <f t="shared" si="26"/>
        <v>994970</v>
      </c>
      <c r="I74" s="550">
        <f t="shared" si="26"/>
        <v>257510</v>
      </c>
      <c r="J74" s="550">
        <f t="shared" si="26"/>
        <v>0</v>
      </c>
      <c r="K74" s="550">
        <f t="shared" si="26"/>
        <v>0</v>
      </c>
      <c r="L74" s="550"/>
      <c r="M74" s="550"/>
      <c r="N74" s="550">
        <f t="shared" si="26"/>
        <v>0</v>
      </c>
      <c r="O74" s="550">
        <f t="shared" si="26"/>
        <v>0</v>
      </c>
      <c r="P74" s="550">
        <f t="shared" si="26"/>
        <v>0</v>
      </c>
      <c r="Q74" s="550">
        <f t="shared" si="26"/>
        <v>0</v>
      </c>
      <c r="R74" s="515">
        <f t="shared" si="22"/>
        <v>1666617</v>
      </c>
    </row>
    <row r="75" spans="1:18" ht="42" customHeight="1">
      <c r="A75" s="527"/>
      <c r="B75" s="546" t="s">
        <v>649</v>
      </c>
      <c r="C75" s="546" t="s">
        <v>245</v>
      </c>
      <c r="D75" s="542" t="s">
        <v>278</v>
      </c>
      <c r="E75" s="547" t="s">
        <v>313</v>
      </c>
      <c r="F75" s="550">
        <f>F76</f>
        <v>65000</v>
      </c>
      <c r="G75" s="530">
        <f>F75-J75</f>
        <v>65000</v>
      </c>
      <c r="H75" s="555">
        <f aca="true" t="shared" si="27" ref="H75:Q75">H76</f>
        <v>0</v>
      </c>
      <c r="I75" s="555">
        <f t="shared" si="27"/>
        <v>0</v>
      </c>
      <c r="J75" s="550">
        <f t="shared" si="27"/>
        <v>0</v>
      </c>
      <c r="K75" s="550">
        <f t="shared" si="27"/>
        <v>0</v>
      </c>
      <c r="L75" s="550"/>
      <c r="M75" s="550"/>
      <c r="N75" s="550">
        <f t="shared" si="27"/>
        <v>0</v>
      </c>
      <c r="O75" s="550">
        <f t="shared" si="27"/>
        <v>0</v>
      </c>
      <c r="P75" s="550">
        <f t="shared" si="27"/>
        <v>0</v>
      </c>
      <c r="Q75" s="550">
        <f t="shared" si="27"/>
        <v>0</v>
      </c>
      <c r="R75" s="515">
        <f t="shared" si="22"/>
        <v>65000</v>
      </c>
    </row>
    <row r="76" spans="1:18" s="511" customFormat="1" ht="60.75">
      <c r="A76" s="516"/>
      <c r="B76" s="545" t="s">
        <v>650</v>
      </c>
      <c r="C76" s="545" t="s">
        <v>246</v>
      </c>
      <c r="D76" s="545" t="s">
        <v>55</v>
      </c>
      <c r="E76" s="549" t="s">
        <v>314</v>
      </c>
      <c r="F76" s="550">
        <v>65000</v>
      </c>
      <c r="G76" s="530">
        <f>F76-J76</f>
        <v>65000</v>
      </c>
      <c r="H76" s="594">
        <v>0</v>
      </c>
      <c r="I76" s="594">
        <v>0</v>
      </c>
      <c r="J76" s="525">
        <v>0</v>
      </c>
      <c r="K76" s="525"/>
      <c r="L76" s="525"/>
      <c r="M76" s="525"/>
      <c r="N76" s="526"/>
      <c r="O76" s="525"/>
      <c r="P76" s="525"/>
      <c r="Q76" s="525"/>
      <c r="R76" s="515">
        <f t="shared" si="22"/>
        <v>65000</v>
      </c>
    </row>
    <row r="77" spans="1:18" s="511" customFormat="1" ht="36.75" customHeight="1">
      <c r="A77" s="516"/>
      <c r="B77" s="545" t="s">
        <v>651</v>
      </c>
      <c r="C77" s="545" t="s">
        <v>217</v>
      </c>
      <c r="D77" s="542" t="s">
        <v>278</v>
      </c>
      <c r="E77" s="543" t="s">
        <v>213</v>
      </c>
      <c r="F77" s="550">
        <f>F78</f>
        <v>1601617</v>
      </c>
      <c r="G77" s="530">
        <f>F77-J77</f>
        <v>1601617</v>
      </c>
      <c r="H77" s="550">
        <f aca="true" t="shared" si="28" ref="H77:Q77">H78</f>
        <v>994970</v>
      </c>
      <c r="I77" s="550">
        <f>I78</f>
        <v>257510</v>
      </c>
      <c r="J77" s="550">
        <f t="shared" si="28"/>
        <v>0</v>
      </c>
      <c r="K77" s="550">
        <f t="shared" si="28"/>
        <v>0</v>
      </c>
      <c r="L77" s="550"/>
      <c r="M77" s="550"/>
      <c r="N77" s="550">
        <f t="shared" si="28"/>
        <v>0</v>
      </c>
      <c r="O77" s="550">
        <f t="shared" si="28"/>
        <v>0</v>
      </c>
      <c r="P77" s="550">
        <f t="shared" si="28"/>
        <v>0</v>
      </c>
      <c r="Q77" s="550">
        <f t="shared" si="28"/>
        <v>0</v>
      </c>
      <c r="R77" s="515">
        <f t="shared" si="22"/>
        <v>1601617</v>
      </c>
    </row>
    <row r="78" spans="1:18" s="607" customFormat="1" ht="60.75">
      <c r="A78" s="605"/>
      <c r="B78" s="528" t="s">
        <v>652</v>
      </c>
      <c r="C78" s="528" t="s">
        <v>218</v>
      </c>
      <c r="D78" s="528" t="s">
        <v>55</v>
      </c>
      <c r="E78" s="606" t="s">
        <v>318</v>
      </c>
      <c r="F78" s="550">
        <v>1601617</v>
      </c>
      <c r="G78" s="530">
        <f>F78-J78</f>
        <v>1601617</v>
      </c>
      <c r="H78" s="554">
        <v>994970</v>
      </c>
      <c r="I78" s="554">
        <v>257510</v>
      </c>
      <c r="J78" s="552">
        <v>0</v>
      </c>
      <c r="K78" s="585"/>
      <c r="L78" s="585"/>
      <c r="M78" s="585"/>
      <c r="N78" s="551"/>
      <c r="O78" s="552"/>
      <c r="P78" s="552"/>
      <c r="Q78" s="552"/>
      <c r="R78" s="515">
        <f t="shared" si="22"/>
        <v>1601617</v>
      </c>
    </row>
    <row r="79" spans="1:18" s="607" customFormat="1" ht="20.25" hidden="1">
      <c r="A79" s="605"/>
      <c r="B79" s="521" t="s">
        <v>278</v>
      </c>
      <c r="C79" s="556" t="s">
        <v>18</v>
      </c>
      <c r="D79" s="523" t="s">
        <v>278</v>
      </c>
      <c r="E79" s="565" t="s">
        <v>19</v>
      </c>
      <c r="F79" s="555">
        <f>F80</f>
        <v>0</v>
      </c>
      <c r="G79" s="555">
        <f aca="true" t="shared" si="29" ref="G79:Q79">G80</f>
        <v>0</v>
      </c>
      <c r="H79" s="555">
        <f t="shared" si="29"/>
        <v>0</v>
      </c>
      <c r="I79" s="555">
        <f t="shared" si="29"/>
        <v>0</v>
      </c>
      <c r="J79" s="550">
        <f t="shared" si="29"/>
        <v>0</v>
      </c>
      <c r="K79" s="550">
        <f t="shared" si="29"/>
        <v>0</v>
      </c>
      <c r="L79" s="550"/>
      <c r="M79" s="550"/>
      <c r="N79" s="550">
        <f t="shared" si="29"/>
        <v>0</v>
      </c>
      <c r="O79" s="550">
        <f t="shared" si="29"/>
        <v>0</v>
      </c>
      <c r="P79" s="550">
        <f t="shared" si="29"/>
        <v>0</v>
      </c>
      <c r="Q79" s="550">
        <f t="shared" si="29"/>
        <v>0</v>
      </c>
      <c r="R79" s="515">
        <f t="shared" si="22"/>
        <v>0</v>
      </c>
    </row>
    <row r="80" spans="1:18" s="607" customFormat="1" ht="40.5" hidden="1">
      <c r="A80" s="605"/>
      <c r="B80" s="558" t="s">
        <v>396</v>
      </c>
      <c r="C80" s="545" t="s">
        <v>395</v>
      </c>
      <c r="D80" s="608" t="s">
        <v>278</v>
      </c>
      <c r="E80" s="559" t="s">
        <v>397</v>
      </c>
      <c r="F80" s="555">
        <f>F81</f>
        <v>0</v>
      </c>
      <c r="G80" s="555">
        <f aca="true" t="shared" si="30" ref="G80:Q80">G81</f>
        <v>0</v>
      </c>
      <c r="H80" s="555">
        <f t="shared" si="30"/>
        <v>0</v>
      </c>
      <c r="I80" s="555">
        <f t="shared" si="30"/>
        <v>0</v>
      </c>
      <c r="J80" s="550">
        <f t="shared" si="30"/>
        <v>0</v>
      </c>
      <c r="K80" s="550">
        <f t="shared" si="30"/>
        <v>0</v>
      </c>
      <c r="L80" s="550"/>
      <c r="M80" s="550"/>
      <c r="N80" s="550">
        <f t="shared" si="30"/>
        <v>0</v>
      </c>
      <c r="O80" s="550">
        <f t="shared" si="30"/>
        <v>0</v>
      </c>
      <c r="P80" s="550">
        <f t="shared" si="30"/>
        <v>0</v>
      </c>
      <c r="Q80" s="550">
        <f t="shared" si="30"/>
        <v>0</v>
      </c>
      <c r="R80" s="515">
        <f t="shared" si="22"/>
        <v>0</v>
      </c>
    </row>
    <row r="81" spans="1:18" s="607" customFormat="1" ht="40.5" hidden="1">
      <c r="A81" s="605"/>
      <c r="B81" s="545" t="s">
        <v>393</v>
      </c>
      <c r="C81" s="545" t="s">
        <v>394</v>
      </c>
      <c r="D81" s="545" t="s">
        <v>538</v>
      </c>
      <c r="E81" s="559" t="s">
        <v>398</v>
      </c>
      <c r="F81" s="555"/>
      <c r="G81" s="594"/>
      <c r="H81" s="594"/>
      <c r="I81" s="594"/>
      <c r="J81" s="552"/>
      <c r="K81" s="585"/>
      <c r="L81" s="585"/>
      <c r="M81" s="585"/>
      <c r="N81" s="551"/>
      <c r="O81" s="552"/>
      <c r="P81" s="552"/>
      <c r="Q81" s="552"/>
      <c r="R81" s="515">
        <f t="shared" si="22"/>
        <v>0</v>
      </c>
    </row>
    <row r="82" spans="1:18" s="607" customFormat="1" ht="20.25">
      <c r="A82" s="605"/>
      <c r="B82" s="521" t="s">
        <v>278</v>
      </c>
      <c r="C82" s="556" t="s">
        <v>18</v>
      </c>
      <c r="D82" s="523" t="s">
        <v>278</v>
      </c>
      <c r="E82" s="565" t="s">
        <v>19</v>
      </c>
      <c r="F82" s="555"/>
      <c r="G82" s="594"/>
      <c r="H82" s="594"/>
      <c r="I82" s="594"/>
      <c r="J82" s="552"/>
      <c r="K82" s="585">
        <v>12360.82</v>
      </c>
      <c r="L82" s="585">
        <v>12360.82</v>
      </c>
      <c r="M82" s="585">
        <v>12360.82</v>
      </c>
      <c r="N82" s="551"/>
      <c r="O82" s="552"/>
      <c r="P82" s="552"/>
      <c r="Q82" s="552">
        <v>12360.82</v>
      </c>
      <c r="R82" s="515">
        <f t="shared" si="22"/>
        <v>12360.82</v>
      </c>
    </row>
    <row r="83" spans="1:18" s="607" customFormat="1" ht="81">
      <c r="A83" s="605"/>
      <c r="B83" s="545" t="s">
        <v>497</v>
      </c>
      <c r="C83" s="545" t="s">
        <v>494</v>
      </c>
      <c r="D83" s="545" t="s">
        <v>495</v>
      </c>
      <c r="E83" s="559" t="s">
        <v>496</v>
      </c>
      <c r="F83" s="555"/>
      <c r="G83" s="594"/>
      <c r="H83" s="594"/>
      <c r="I83" s="594"/>
      <c r="J83" s="552"/>
      <c r="K83" s="585">
        <v>12360.82</v>
      </c>
      <c r="L83" s="585">
        <v>12360.82</v>
      </c>
      <c r="M83" s="585">
        <v>12360.82</v>
      </c>
      <c r="N83" s="551"/>
      <c r="O83" s="552"/>
      <c r="P83" s="552"/>
      <c r="Q83" s="552">
        <v>12360.82</v>
      </c>
      <c r="R83" s="515">
        <f t="shared" si="22"/>
        <v>12360.82</v>
      </c>
    </row>
    <row r="84" spans="1:18" s="607" customFormat="1" ht="83.25" customHeight="1">
      <c r="A84" s="605"/>
      <c r="B84" s="147" t="s">
        <v>556</v>
      </c>
      <c r="C84" s="147"/>
      <c r="D84" s="147"/>
      <c r="E84" s="142" t="s">
        <v>56</v>
      </c>
      <c r="F84" s="581">
        <f>F85</f>
        <v>5098573</v>
      </c>
      <c r="G84" s="581">
        <f aca="true" t="shared" si="31" ref="G84:Q84">G85</f>
        <v>5098573</v>
      </c>
      <c r="H84" s="581">
        <f t="shared" si="31"/>
        <v>3022439</v>
      </c>
      <c r="I84" s="581">
        <f t="shared" si="31"/>
        <v>38485</v>
      </c>
      <c r="J84" s="581">
        <f t="shared" si="31"/>
        <v>0</v>
      </c>
      <c r="K84" s="581">
        <f t="shared" si="31"/>
        <v>0</v>
      </c>
      <c r="L84" s="581"/>
      <c r="M84" s="581"/>
      <c r="N84" s="581">
        <f t="shared" si="31"/>
        <v>0</v>
      </c>
      <c r="O84" s="581">
        <f t="shared" si="31"/>
        <v>0</v>
      </c>
      <c r="P84" s="581">
        <f t="shared" si="31"/>
        <v>0</v>
      </c>
      <c r="Q84" s="581">
        <f t="shared" si="31"/>
        <v>0</v>
      </c>
      <c r="R84" s="515">
        <f t="shared" si="22"/>
        <v>5098573</v>
      </c>
    </row>
    <row r="85" spans="1:18" s="607" customFormat="1" ht="60.75">
      <c r="A85" s="605"/>
      <c r="B85" s="517" t="s">
        <v>557</v>
      </c>
      <c r="C85" s="517"/>
      <c r="D85" s="517"/>
      <c r="E85" s="518" t="s">
        <v>56</v>
      </c>
      <c r="F85" s="583">
        <f>F86+F91+F88</f>
        <v>5098573</v>
      </c>
      <c r="G85" s="583">
        <f aca="true" t="shared" si="32" ref="G85:Q85">G86+G91+G88</f>
        <v>5098573</v>
      </c>
      <c r="H85" s="583">
        <f t="shared" si="32"/>
        <v>3022439</v>
      </c>
      <c r="I85" s="583">
        <f t="shared" si="32"/>
        <v>38485</v>
      </c>
      <c r="J85" s="583">
        <f t="shared" si="32"/>
        <v>0</v>
      </c>
      <c r="K85" s="583">
        <f t="shared" si="32"/>
        <v>0</v>
      </c>
      <c r="L85" s="583">
        <f t="shared" si="32"/>
        <v>0</v>
      </c>
      <c r="M85" s="583"/>
      <c r="N85" s="583">
        <f t="shared" si="32"/>
        <v>0</v>
      </c>
      <c r="O85" s="583">
        <f t="shared" si="32"/>
        <v>0</v>
      </c>
      <c r="P85" s="583">
        <f t="shared" si="32"/>
        <v>0</v>
      </c>
      <c r="Q85" s="583">
        <f t="shared" si="32"/>
        <v>0</v>
      </c>
      <c r="R85" s="515">
        <f t="shared" si="22"/>
        <v>5098573</v>
      </c>
    </row>
    <row r="86" spans="1:18" s="607" customFormat="1" ht="22.5" customHeight="1">
      <c r="A86" s="605"/>
      <c r="B86" s="521" t="s">
        <v>278</v>
      </c>
      <c r="C86" s="522" t="s">
        <v>279</v>
      </c>
      <c r="D86" s="521" t="s">
        <v>278</v>
      </c>
      <c r="E86" s="524" t="s">
        <v>221</v>
      </c>
      <c r="F86" s="585">
        <f>F87</f>
        <v>3822216</v>
      </c>
      <c r="G86" s="585">
        <f aca="true" t="shared" si="33" ref="G86:Q86">G87</f>
        <v>3822216</v>
      </c>
      <c r="H86" s="585">
        <f t="shared" si="33"/>
        <v>3022439</v>
      </c>
      <c r="I86" s="585">
        <f t="shared" si="33"/>
        <v>38485</v>
      </c>
      <c r="J86" s="585">
        <f t="shared" si="33"/>
        <v>0</v>
      </c>
      <c r="K86" s="585">
        <f t="shared" si="33"/>
        <v>0</v>
      </c>
      <c r="L86" s="585"/>
      <c r="M86" s="585"/>
      <c r="N86" s="585">
        <f t="shared" si="33"/>
        <v>0</v>
      </c>
      <c r="O86" s="585">
        <f t="shared" si="33"/>
        <v>0</v>
      </c>
      <c r="P86" s="585">
        <f t="shared" si="33"/>
        <v>0</v>
      </c>
      <c r="Q86" s="585">
        <f t="shared" si="33"/>
        <v>0</v>
      </c>
      <c r="R86" s="515">
        <f t="shared" si="22"/>
        <v>3822216</v>
      </c>
    </row>
    <row r="87" spans="1:18" s="607" customFormat="1" ht="68.25" customHeight="1">
      <c r="A87" s="605"/>
      <c r="B87" s="528" t="s">
        <v>558</v>
      </c>
      <c r="C87" s="528" t="s">
        <v>69</v>
      </c>
      <c r="D87" s="528" t="s">
        <v>534</v>
      </c>
      <c r="E87" s="529" t="s">
        <v>71</v>
      </c>
      <c r="F87" s="585">
        <v>3822216</v>
      </c>
      <c r="G87" s="530">
        <f>F87-J87</f>
        <v>3822216</v>
      </c>
      <c r="H87" s="551">
        <v>3022439</v>
      </c>
      <c r="I87" s="551">
        <v>38485</v>
      </c>
      <c r="J87" s="585"/>
      <c r="K87" s="585"/>
      <c r="L87" s="585"/>
      <c r="M87" s="585"/>
      <c r="N87" s="551"/>
      <c r="O87" s="551"/>
      <c r="P87" s="551"/>
      <c r="Q87" s="551"/>
      <c r="R87" s="515">
        <f t="shared" si="22"/>
        <v>3822216</v>
      </c>
    </row>
    <row r="88" spans="1:18" s="607" customFormat="1" ht="38.25" customHeight="1">
      <c r="A88" s="605"/>
      <c r="B88" s="523" t="s">
        <v>278</v>
      </c>
      <c r="C88" s="522" t="s">
        <v>468</v>
      </c>
      <c r="D88" s="521" t="s">
        <v>278</v>
      </c>
      <c r="E88" s="524" t="s">
        <v>467</v>
      </c>
      <c r="F88" s="585">
        <f>F89</f>
        <v>431486</v>
      </c>
      <c r="G88" s="585">
        <f aca="true" t="shared" si="34" ref="G88:Q88">G89</f>
        <v>431486</v>
      </c>
      <c r="H88" s="585">
        <f t="shared" si="34"/>
        <v>0</v>
      </c>
      <c r="I88" s="585">
        <f t="shared" si="34"/>
        <v>0</v>
      </c>
      <c r="J88" s="585">
        <f t="shared" si="34"/>
        <v>0</v>
      </c>
      <c r="K88" s="585">
        <f t="shared" si="34"/>
        <v>0</v>
      </c>
      <c r="L88" s="585">
        <f t="shared" si="34"/>
        <v>0</v>
      </c>
      <c r="M88" s="585"/>
      <c r="N88" s="585">
        <f t="shared" si="34"/>
        <v>0</v>
      </c>
      <c r="O88" s="585">
        <f t="shared" si="34"/>
        <v>0</v>
      </c>
      <c r="P88" s="585">
        <f t="shared" si="34"/>
        <v>0</v>
      </c>
      <c r="Q88" s="585">
        <f t="shared" si="34"/>
        <v>0</v>
      </c>
      <c r="R88" s="515">
        <f t="shared" si="22"/>
        <v>431486</v>
      </c>
    </row>
    <row r="89" spans="1:18" s="607" customFormat="1" ht="50.25" customHeight="1">
      <c r="A89" s="605"/>
      <c r="B89" s="528" t="s">
        <v>469</v>
      </c>
      <c r="C89" s="534" t="s">
        <v>225</v>
      </c>
      <c r="D89" s="528" t="s">
        <v>226</v>
      </c>
      <c r="E89" s="529" t="s">
        <v>227</v>
      </c>
      <c r="F89" s="585">
        <v>431486</v>
      </c>
      <c r="G89" s="530">
        <f>F89-J89</f>
        <v>431486</v>
      </c>
      <c r="H89" s="551"/>
      <c r="I89" s="551"/>
      <c r="J89" s="585"/>
      <c r="K89" s="585"/>
      <c r="L89" s="585"/>
      <c r="M89" s="585"/>
      <c r="N89" s="551"/>
      <c r="O89" s="551"/>
      <c r="P89" s="551"/>
      <c r="Q89" s="551"/>
      <c r="R89" s="515">
        <f t="shared" si="22"/>
        <v>431486</v>
      </c>
    </row>
    <row r="90" spans="1:18" s="607" customFormat="1" ht="74.25" customHeight="1">
      <c r="A90" s="605"/>
      <c r="B90" s="528" t="s">
        <v>469</v>
      </c>
      <c r="C90" s="534" t="s">
        <v>225</v>
      </c>
      <c r="D90" s="528" t="s">
        <v>226</v>
      </c>
      <c r="E90" s="529" t="s">
        <v>153</v>
      </c>
      <c r="F90" s="551">
        <v>379800</v>
      </c>
      <c r="G90" s="530">
        <f>F90-J90</f>
        <v>379800</v>
      </c>
      <c r="H90" s="551"/>
      <c r="I90" s="551"/>
      <c r="J90" s="585"/>
      <c r="K90" s="585"/>
      <c r="L90" s="585"/>
      <c r="M90" s="585"/>
      <c r="N90" s="551"/>
      <c r="O90" s="551"/>
      <c r="P90" s="551"/>
      <c r="Q90" s="551"/>
      <c r="R90" s="515">
        <f t="shared" si="22"/>
        <v>379800</v>
      </c>
    </row>
    <row r="91" spans="1:18" ht="30.75" customHeight="1">
      <c r="A91" s="527"/>
      <c r="B91" s="521" t="s">
        <v>278</v>
      </c>
      <c r="C91" s="601" t="s">
        <v>235</v>
      </c>
      <c r="D91" s="523" t="s">
        <v>278</v>
      </c>
      <c r="E91" s="602" t="s">
        <v>234</v>
      </c>
      <c r="F91" s="550">
        <f>F98+F110+F117+F118+F121+F119+F120</f>
        <v>844871</v>
      </c>
      <c r="G91" s="550">
        <f>G98+G110+G117+G118+G121+G119+G120</f>
        <v>844871</v>
      </c>
      <c r="H91" s="550">
        <f aca="true" t="shared" si="35" ref="H91:Q91">H98+H110+H117+H118+H121+H119</f>
        <v>0</v>
      </c>
      <c r="I91" s="550">
        <f t="shared" si="35"/>
        <v>0</v>
      </c>
      <c r="J91" s="550">
        <f t="shared" si="35"/>
        <v>0</v>
      </c>
      <c r="K91" s="550">
        <f t="shared" si="35"/>
        <v>0</v>
      </c>
      <c r="L91" s="550">
        <f t="shared" si="35"/>
        <v>0</v>
      </c>
      <c r="M91" s="550"/>
      <c r="N91" s="550">
        <f t="shared" si="35"/>
        <v>0</v>
      </c>
      <c r="O91" s="550">
        <f t="shared" si="35"/>
        <v>0</v>
      </c>
      <c r="P91" s="550">
        <f t="shared" si="35"/>
        <v>0</v>
      </c>
      <c r="Q91" s="550">
        <f t="shared" si="35"/>
        <v>0</v>
      </c>
      <c r="R91" s="515">
        <f t="shared" si="22"/>
        <v>844871</v>
      </c>
    </row>
    <row r="92" spans="1:18" s="607" customFormat="1" ht="96" customHeight="1" hidden="1">
      <c r="A92" s="605"/>
      <c r="B92" s="546" t="s">
        <v>564</v>
      </c>
      <c r="C92" s="546" t="s">
        <v>249</v>
      </c>
      <c r="D92" s="609" t="s">
        <v>278</v>
      </c>
      <c r="E92" s="547" t="s">
        <v>319</v>
      </c>
      <c r="F92" s="526">
        <f>F93+F94</f>
        <v>0</v>
      </c>
      <c r="G92" s="526">
        <f aca="true" t="shared" si="36" ref="G92:Q92">G93+G94</f>
        <v>0</v>
      </c>
      <c r="H92" s="610">
        <f t="shared" si="36"/>
        <v>0</v>
      </c>
      <c r="I92" s="610">
        <f t="shared" si="36"/>
        <v>0</v>
      </c>
      <c r="J92" s="526">
        <f t="shared" si="36"/>
        <v>0</v>
      </c>
      <c r="K92" s="526">
        <f t="shared" si="36"/>
        <v>0</v>
      </c>
      <c r="L92" s="526"/>
      <c r="M92" s="526"/>
      <c r="N92" s="526">
        <f t="shared" si="36"/>
        <v>0</v>
      </c>
      <c r="O92" s="526">
        <f t="shared" si="36"/>
        <v>0</v>
      </c>
      <c r="P92" s="526">
        <f t="shared" si="36"/>
        <v>0</v>
      </c>
      <c r="Q92" s="526">
        <f t="shared" si="36"/>
        <v>0</v>
      </c>
      <c r="R92" s="515">
        <f t="shared" si="22"/>
        <v>0</v>
      </c>
    </row>
    <row r="93" spans="1:18" ht="75.75" customHeight="1" hidden="1">
      <c r="A93" s="527"/>
      <c r="B93" s="611" t="s">
        <v>565</v>
      </c>
      <c r="C93" s="544" t="s">
        <v>250</v>
      </c>
      <c r="D93" s="544" t="s">
        <v>57</v>
      </c>
      <c r="E93" s="596" t="s">
        <v>566</v>
      </c>
      <c r="F93" s="550"/>
      <c r="G93" s="554"/>
      <c r="H93" s="555"/>
      <c r="I93" s="555"/>
      <c r="J93" s="612"/>
      <c r="K93" s="551">
        <v>0</v>
      </c>
      <c r="L93" s="551"/>
      <c r="M93" s="551"/>
      <c r="N93" s="613"/>
      <c r="O93" s="612"/>
      <c r="P93" s="612"/>
      <c r="Q93" s="612"/>
      <c r="R93" s="515">
        <f t="shared" si="22"/>
        <v>0</v>
      </c>
    </row>
    <row r="94" spans="1:18" ht="70.5" customHeight="1" hidden="1">
      <c r="A94" s="527"/>
      <c r="B94" s="611" t="s">
        <v>567</v>
      </c>
      <c r="C94" s="544" t="s">
        <v>251</v>
      </c>
      <c r="D94" s="544" t="s">
        <v>59</v>
      </c>
      <c r="E94" s="596" t="s">
        <v>320</v>
      </c>
      <c r="F94" s="550"/>
      <c r="G94" s="554"/>
      <c r="H94" s="555"/>
      <c r="I94" s="555"/>
      <c r="J94" s="612"/>
      <c r="K94" s="551"/>
      <c r="L94" s="551"/>
      <c r="M94" s="551"/>
      <c r="N94" s="613"/>
      <c r="O94" s="612"/>
      <c r="P94" s="612"/>
      <c r="Q94" s="612"/>
      <c r="R94" s="515">
        <f t="shared" si="22"/>
        <v>0</v>
      </c>
    </row>
    <row r="95" spans="1:18" ht="58.5" customHeight="1" hidden="1">
      <c r="A95" s="527"/>
      <c r="B95" s="611" t="s">
        <v>568</v>
      </c>
      <c r="C95" s="544" t="s">
        <v>252</v>
      </c>
      <c r="D95" s="608" t="s">
        <v>278</v>
      </c>
      <c r="E95" s="559" t="s">
        <v>321</v>
      </c>
      <c r="F95" s="550">
        <f>F96+F97</f>
        <v>0</v>
      </c>
      <c r="G95" s="550">
        <f aca="true" t="shared" si="37" ref="G95:Q95">G96+G97</f>
        <v>0</v>
      </c>
      <c r="H95" s="555">
        <f t="shared" si="37"/>
        <v>0</v>
      </c>
      <c r="I95" s="555">
        <f t="shared" si="37"/>
        <v>0</v>
      </c>
      <c r="J95" s="550">
        <f t="shared" si="37"/>
        <v>0</v>
      </c>
      <c r="K95" s="550">
        <f t="shared" si="37"/>
        <v>0</v>
      </c>
      <c r="L95" s="550"/>
      <c r="M95" s="550"/>
      <c r="N95" s="550">
        <f t="shared" si="37"/>
        <v>0</v>
      </c>
      <c r="O95" s="550">
        <f t="shared" si="37"/>
        <v>0</v>
      </c>
      <c r="P95" s="550">
        <f t="shared" si="37"/>
        <v>0</v>
      </c>
      <c r="Q95" s="550">
        <f t="shared" si="37"/>
        <v>0</v>
      </c>
      <c r="R95" s="515">
        <f t="shared" si="22"/>
        <v>0</v>
      </c>
    </row>
    <row r="96" spans="1:18" ht="70.5" customHeight="1" hidden="1">
      <c r="A96" s="527"/>
      <c r="B96" s="611" t="s">
        <v>569</v>
      </c>
      <c r="C96" s="544" t="s">
        <v>253</v>
      </c>
      <c r="D96" s="544" t="s">
        <v>57</v>
      </c>
      <c r="E96" s="596" t="s">
        <v>321</v>
      </c>
      <c r="F96" s="550"/>
      <c r="G96" s="554"/>
      <c r="H96" s="555"/>
      <c r="I96" s="555"/>
      <c r="J96" s="612"/>
      <c r="K96" s="551"/>
      <c r="L96" s="551"/>
      <c r="M96" s="551"/>
      <c r="N96" s="613"/>
      <c r="O96" s="612"/>
      <c r="P96" s="612"/>
      <c r="Q96" s="612"/>
      <c r="R96" s="515">
        <f t="shared" si="22"/>
        <v>0</v>
      </c>
    </row>
    <row r="97" spans="1:18" ht="87" customHeight="1" hidden="1">
      <c r="A97" s="527"/>
      <c r="B97" s="611" t="s">
        <v>570</v>
      </c>
      <c r="C97" s="544" t="s">
        <v>254</v>
      </c>
      <c r="D97" s="544" t="s">
        <v>59</v>
      </c>
      <c r="E97" s="596" t="s">
        <v>322</v>
      </c>
      <c r="F97" s="550"/>
      <c r="G97" s="554"/>
      <c r="H97" s="555"/>
      <c r="I97" s="555"/>
      <c r="J97" s="612"/>
      <c r="K97" s="551">
        <v>0</v>
      </c>
      <c r="L97" s="551"/>
      <c r="M97" s="551"/>
      <c r="N97" s="613"/>
      <c r="O97" s="612"/>
      <c r="P97" s="612"/>
      <c r="Q97" s="612"/>
      <c r="R97" s="515">
        <f t="shared" si="22"/>
        <v>0</v>
      </c>
    </row>
    <row r="98" spans="1:18" ht="91.5" customHeight="1">
      <c r="A98" s="580"/>
      <c r="B98" s="611" t="s">
        <v>574</v>
      </c>
      <c r="C98" s="614" t="s">
        <v>571</v>
      </c>
      <c r="D98" s="608" t="s">
        <v>278</v>
      </c>
      <c r="E98" s="559" t="s">
        <v>575</v>
      </c>
      <c r="F98" s="550">
        <f>F99+F100+F101</f>
        <v>2616</v>
      </c>
      <c r="G98" s="530">
        <f>F98-J98</f>
        <v>2616</v>
      </c>
      <c r="H98" s="555">
        <f aca="true" t="shared" si="38" ref="H98:Q98">H99+H100+H101</f>
        <v>0</v>
      </c>
      <c r="I98" s="555">
        <f t="shared" si="38"/>
        <v>0</v>
      </c>
      <c r="J98" s="550">
        <f t="shared" si="38"/>
        <v>0</v>
      </c>
      <c r="K98" s="550">
        <f t="shared" si="38"/>
        <v>0</v>
      </c>
      <c r="L98" s="550"/>
      <c r="M98" s="550"/>
      <c r="N98" s="550">
        <f t="shared" si="38"/>
        <v>0</v>
      </c>
      <c r="O98" s="550">
        <f t="shared" si="38"/>
        <v>0</v>
      </c>
      <c r="P98" s="550">
        <f t="shared" si="38"/>
        <v>0</v>
      </c>
      <c r="Q98" s="550">
        <f t="shared" si="38"/>
        <v>0</v>
      </c>
      <c r="R98" s="515">
        <f t="shared" si="22"/>
        <v>2616</v>
      </c>
    </row>
    <row r="99" spans="1:18" ht="49.5" customHeight="1">
      <c r="A99" s="580"/>
      <c r="B99" s="615" t="s">
        <v>576</v>
      </c>
      <c r="C99" s="616" t="s">
        <v>577</v>
      </c>
      <c r="D99" s="616" t="s">
        <v>57</v>
      </c>
      <c r="E99" s="559" t="s">
        <v>578</v>
      </c>
      <c r="F99" s="550">
        <v>2616</v>
      </c>
      <c r="G99" s="530">
        <f>F99-J99</f>
        <v>2616</v>
      </c>
      <c r="H99" s="555"/>
      <c r="I99" s="555"/>
      <c r="J99" s="612"/>
      <c r="K99" s="551"/>
      <c r="L99" s="551"/>
      <c r="M99" s="551"/>
      <c r="N99" s="613"/>
      <c r="O99" s="612"/>
      <c r="P99" s="612"/>
      <c r="Q99" s="612"/>
      <c r="R99" s="515">
        <f t="shared" si="22"/>
        <v>2616</v>
      </c>
    </row>
    <row r="100" spans="1:18" ht="60" customHeight="1" hidden="1">
      <c r="A100" s="580"/>
      <c r="B100" s="615" t="s">
        <v>77</v>
      </c>
      <c r="C100" s="616" t="s">
        <v>78</v>
      </c>
      <c r="D100" s="616" t="s">
        <v>58</v>
      </c>
      <c r="E100" s="559" t="s">
        <v>82</v>
      </c>
      <c r="F100" s="550"/>
      <c r="G100" s="554"/>
      <c r="H100" s="555"/>
      <c r="I100" s="555"/>
      <c r="J100" s="612"/>
      <c r="K100" s="551"/>
      <c r="L100" s="551"/>
      <c r="M100" s="551"/>
      <c r="N100" s="613"/>
      <c r="O100" s="612"/>
      <c r="P100" s="612"/>
      <c r="Q100" s="612"/>
      <c r="R100" s="515">
        <f t="shared" si="22"/>
        <v>0</v>
      </c>
    </row>
    <row r="101" spans="1:18" ht="64.5" customHeight="1" hidden="1">
      <c r="A101" s="580"/>
      <c r="B101" s="615" t="s">
        <v>586</v>
      </c>
      <c r="C101" s="616" t="s">
        <v>587</v>
      </c>
      <c r="D101" s="616" t="s">
        <v>58</v>
      </c>
      <c r="E101" s="559" t="s">
        <v>573</v>
      </c>
      <c r="F101" s="550"/>
      <c r="G101" s="554"/>
      <c r="H101" s="555"/>
      <c r="I101" s="555"/>
      <c r="J101" s="612"/>
      <c r="K101" s="551"/>
      <c r="L101" s="551"/>
      <c r="M101" s="551"/>
      <c r="N101" s="613"/>
      <c r="O101" s="612"/>
      <c r="P101" s="612"/>
      <c r="Q101" s="612"/>
      <c r="R101" s="515">
        <f t="shared" si="22"/>
        <v>0</v>
      </c>
    </row>
    <row r="102" spans="1:18" ht="64.5" customHeight="1" hidden="1">
      <c r="A102" s="580"/>
      <c r="B102" s="611" t="s">
        <v>588</v>
      </c>
      <c r="C102" s="544" t="s">
        <v>255</v>
      </c>
      <c r="D102" s="608" t="s">
        <v>278</v>
      </c>
      <c r="E102" s="559" t="s">
        <v>363</v>
      </c>
      <c r="F102" s="550">
        <f>F103+F104+F105+F106+F107+F108+F109</f>
        <v>0</v>
      </c>
      <c r="G102" s="550">
        <f aca="true" t="shared" si="39" ref="G102:Q102">G103+G104+G105+G106+G107+G108+G109</f>
        <v>0</v>
      </c>
      <c r="H102" s="555">
        <f t="shared" si="39"/>
        <v>0</v>
      </c>
      <c r="I102" s="555">
        <f t="shared" si="39"/>
        <v>0</v>
      </c>
      <c r="J102" s="550">
        <f t="shared" si="39"/>
        <v>0</v>
      </c>
      <c r="K102" s="550">
        <f t="shared" si="39"/>
        <v>0</v>
      </c>
      <c r="L102" s="550"/>
      <c r="M102" s="550"/>
      <c r="N102" s="550">
        <f t="shared" si="39"/>
        <v>0</v>
      </c>
      <c r="O102" s="550">
        <f t="shared" si="39"/>
        <v>0</v>
      </c>
      <c r="P102" s="550">
        <f t="shared" si="39"/>
        <v>0</v>
      </c>
      <c r="Q102" s="550">
        <f t="shared" si="39"/>
        <v>0</v>
      </c>
      <c r="R102" s="515">
        <f aca="true" t="shared" si="40" ref="R102:R134">F102+K102</f>
        <v>0</v>
      </c>
    </row>
    <row r="103" spans="1:18" ht="35.25" customHeight="1" hidden="1">
      <c r="A103" s="527"/>
      <c r="B103" s="611" t="s">
        <v>589</v>
      </c>
      <c r="C103" s="544" t="s">
        <v>256</v>
      </c>
      <c r="D103" s="544" t="s">
        <v>54</v>
      </c>
      <c r="E103" s="559" t="s">
        <v>323</v>
      </c>
      <c r="F103" s="550"/>
      <c r="G103" s="554"/>
      <c r="H103" s="548"/>
      <c r="I103" s="548"/>
      <c r="J103" s="525"/>
      <c r="K103" s="525"/>
      <c r="L103" s="525"/>
      <c r="M103" s="525"/>
      <c r="N103" s="526">
        <v>0</v>
      </c>
      <c r="O103" s="525">
        <v>0</v>
      </c>
      <c r="P103" s="525">
        <v>0</v>
      </c>
      <c r="Q103" s="525"/>
      <c r="R103" s="515">
        <f t="shared" si="40"/>
        <v>0</v>
      </c>
    </row>
    <row r="104" spans="1:18" ht="40.5" hidden="1">
      <c r="A104" s="527"/>
      <c r="B104" s="611" t="s">
        <v>590</v>
      </c>
      <c r="C104" s="544" t="s">
        <v>257</v>
      </c>
      <c r="D104" s="544" t="s">
        <v>54</v>
      </c>
      <c r="E104" s="559" t="s">
        <v>591</v>
      </c>
      <c r="F104" s="550"/>
      <c r="G104" s="554"/>
      <c r="H104" s="548"/>
      <c r="I104" s="548"/>
      <c r="J104" s="525"/>
      <c r="K104" s="525"/>
      <c r="L104" s="525"/>
      <c r="M104" s="525"/>
      <c r="N104" s="526"/>
      <c r="O104" s="525"/>
      <c r="P104" s="525"/>
      <c r="Q104" s="525"/>
      <c r="R104" s="515">
        <f t="shared" si="40"/>
        <v>0</v>
      </c>
    </row>
    <row r="105" spans="1:18" ht="40.5" hidden="1">
      <c r="A105" s="527"/>
      <c r="B105" s="611" t="s">
        <v>592</v>
      </c>
      <c r="C105" s="544" t="s">
        <v>258</v>
      </c>
      <c r="D105" s="544" t="s">
        <v>54</v>
      </c>
      <c r="E105" s="559" t="s">
        <v>324</v>
      </c>
      <c r="F105" s="550"/>
      <c r="G105" s="554"/>
      <c r="H105" s="548"/>
      <c r="I105" s="548"/>
      <c r="J105" s="525"/>
      <c r="K105" s="525"/>
      <c r="L105" s="525"/>
      <c r="M105" s="525"/>
      <c r="N105" s="526"/>
      <c r="O105" s="525"/>
      <c r="P105" s="525"/>
      <c r="Q105" s="525"/>
      <c r="R105" s="515">
        <f t="shared" si="40"/>
        <v>0</v>
      </c>
    </row>
    <row r="106" spans="1:18" ht="36.75" customHeight="1" hidden="1">
      <c r="A106" s="527"/>
      <c r="B106" s="611" t="s">
        <v>593</v>
      </c>
      <c r="C106" s="544" t="s">
        <v>259</v>
      </c>
      <c r="D106" s="544" t="s">
        <v>54</v>
      </c>
      <c r="E106" s="559" t="s">
        <v>325</v>
      </c>
      <c r="F106" s="550"/>
      <c r="G106" s="554"/>
      <c r="H106" s="548"/>
      <c r="I106" s="548"/>
      <c r="J106" s="525"/>
      <c r="K106" s="525"/>
      <c r="L106" s="525"/>
      <c r="M106" s="525"/>
      <c r="N106" s="526"/>
      <c r="O106" s="525"/>
      <c r="P106" s="525"/>
      <c r="Q106" s="525"/>
      <c r="R106" s="515">
        <f t="shared" si="40"/>
        <v>0</v>
      </c>
    </row>
    <row r="107" spans="1:18" ht="39.75" customHeight="1" hidden="1">
      <c r="A107" s="527"/>
      <c r="B107" s="611" t="s">
        <v>598</v>
      </c>
      <c r="C107" s="544" t="s">
        <v>260</v>
      </c>
      <c r="D107" s="544" t="s">
        <v>54</v>
      </c>
      <c r="E107" s="559" t="s">
        <v>326</v>
      </c>
      <c r="F107" s="550"/>
      <c r="G107" s="554"/>
      <c r="H107" s="548"/>
      <c r="I107" s="548"/>
      <c r="J107" s="525"/>
      <c r="K107" s="525"/>
      <c r="L107" s="525"/>
      <c r="M107" s="525"/>
      <c r="N107" s="526"/>
      <c r="O107" s="525"/>
      <c r="P107" s="525"/>
      <c r="Q107" s="525"/>
      <c r="R107" s="515">
        <f t="shared" si="40"/>
        <v>0</v>
      </c>
    </row>
    <row r="108" spans="1:18" ht="38.25" customHeight="1" hidden="1">
      <c r="A108" s="527"/>
      <c r="B108" s="611" t="s">
        <v>599</v>
      </c>
      <c r="C108" s="544" t="s">
        <v>261</v>
      </c>
      <c r="D108" s="544" t="s">
        <v>54</v>
      </c>
      <c r="E108" s="559" t="s">
        <v>327</v>
      </c>
      <c r="F108" s="550"/>
      <c r="G108" s="554"/>
      <c r="H108" s="548"/>
      <c r="I108" s="548"/>
      <c r="J108" s="525"/>
      <c r="K108" s="525"/>
      <c r="L108" s="525"/>
      <c r="M108" s="525"/>
      <c r="N108" s="526"/>
      <c r="O108" s="525"/>
      <c r="P108" s="525"/>
      <c r="Q108" s="525"/>
      <c r="R108" s="515">
        <f t="shared" si="40"/>
        <v>0</v>
      </c>
    </row>
    <row r="109" spans="1:18" ht="40.5" hidden="1">
      <c r="A109" s="527"/>
      <c r="B109" s="611" t="s">
        <v>364</v>
      </c>
      <c r="C109" s="544" t="s">
        <v>365</v>
      </c>
      <c r="D109" s="544" t="s">
        <v>54</v>
      </c>
      <c r="E109" s="559" t="s">
        <v>330</v>
      </c>
      <c r="F109" s="550"/>
      <c r="G109" s="554"/>
      <c r="H109" s="617"/>
      <c r="I109" s="617"/>
      <c r="J109" s="612"/>
      <c r="K109" s="551"/>
      <c r="L109" s="551"/>
      <c r="M109" s="551"/>
      <c r="N109" s="613"/>
      <c r="O109" s="612"/>
      <c r="P109" s="612"/>
      <c r="Q109" s="612"/>
      <c r="R109" s="515">
        <f t="shared" si="40"/>
        <v>0</v>
      </c>
    </row>
    <row r="110" spans="1:18" ht="60.75">
      <c r="A110" s="527"/>
      <c r="B110" s="611" t="s">
        <v>601</v>
      </c>
      <c r="C110" s="544" t="s">
        <v>262</v>
      </c>
      <c r="D110" s="544" t="s">
        <v>58</v>
      </c>
      <c r="E110" s="618" t="s">
        <v>336</v>
      </c>
      <c r="F110" s="550">
        <v>69089</v>
      </c>
      <c r="G110" s="530">
        <f>F110-J110</f>
        <v>69089</v>
      </c>
      <c r="H110" s="617"/>
      <c r="I110" s="617"/>
      <c r="J110" s="612"/>
      <c r="K110" s="551"/>
      <c r="L110" s="551"/>
      <c r="M110" s="551"/>
      <c r="N110" s="613"/>
      <c r="O110" s="612"/>
      <c r="P110" s="612"/>
      <c r="Q110" s="612"/>
      <c r="R110" s="515">
        <f t="shared" si="40"/>
        <v>69089</v>
      </c>
    </row>
    <row r="111" spans="1:18" ht="206.25" customHeight="1" hidden="1">
      <c r="A111" s="527"/>
      <c r="B111" s="611" t="s">
        <v>602</v>
      </c>
      <c r="C111" s="545" t="s">
        <v>263</v>
      </c>
      <c r="D111" s="545" t="s">
        <v>278</v>
      </c>
      <c r="E111" s="559" t="s">
        <v>366</v>
      </c>
      <c r="F111" s="550">
        <f>F112+F113+F114+F116+F115</f>
        <v>0</v>
      </c>
      <c r="G111" s="550">
        <f aca="true" t="shared" si="41" ref="G111:Q111">G112+G113+G114+G116+G115</f>
        <v>0</v>
      </c>
      <c r="H111" s="555">
        <f t="shared" si="41"/>
        <v>0</v>
      </c>
      <c r="I111" s="555">
        <f t="shared" si="41"/>
        <v>0</v>
      </c>
      <c r="J111" s="555">
        <f t="shared" si="41"/>
        <v>0</v>
      </c>
      <c r="K111" s="555">
        <f t="shared" si="41"/>
        <v>0</v>
      </c>
      <c r="L111" s="555"/>
      <c r="M111" s="555"/>
      <c r="N111" s="555">
        <f t="shared" si="41"/>
        <v>0</v>
      </c>
      <c r="O111" s="555">
        <f t="shared" si="41"/>
        <v>0</v>
      </c>
      <c r="P111" s="555">
        <f t="shared" si="41"/>
        <v>0</v>
      </c>
      <c r="Q111" s="555">
        <f t="shared" si="41"/>
        <v>0</v>
      </c>
      <c r="R111" s="515">
        <f t="shared" si="40"/>
        <v>0</v>
      </c>
    </row>
    <row r="112" spans="1:18" ht="56.25" customHeight="1" hidden="1">
      <c r="A112" s="527"/>
      <c r="B112" s="611" t="s">
        <v>301</v>
      </c>
      <c r="C112" s="545" t="s">
        <v>302</v>
      </c>
      <c r="D112" s="545" t="s">
        <v>60</v>
      </c>
      <c r="E112" s="559" t="s">
        <v>600</v>
      </c>
      <c r="F112" s="550"/>
      <c r="G112" s="554"/>
      <c r="H112" s="617"/>
      <c r="I112" s="617"/>
      <c r="J112" s="612"/>
      <c r="K112" s="551"/>
      <c r="L112" s="551"/>
      <c r="M112" s="551"/>
      <c r="N112" s="613"/>
      <c r="O112" s="612"/>
      <c r="P112" s="612"/>
      <c r="Q112" s="612"/>
      <c r="R112" s="515">
        <f t="shared" si="40"/>
        <v>0</v>
      </c>
    </row>
    <row r="113" spans="1:18" ht="77.25" customHeight="1" hidden="1">
      <c r="A113" s="527"/>
      <c r="B113" s="611" t="s">
        <v>303</v>
      </c>
      <c r="C113" s="545" t="s">
        <v>305</v>
      </c>
      <c r="D113" s="545" t="s">
        <v>60</v>
      </c>
      <c r="E113" s="559" t="s">
        <v>304</v>
      </c>
      <c r="F113" s="550"/>
      <c r="G113" s="554"/>
      <c r="H113" s="617"/>
      <c r="I113" s="617"/>
      <c r="J113" s="612"/>
      <c r="K113" s="551"/>
      <c r="L113" s="551"/>
      <c r="M113" s="551"/>
      <c r="N113" s="613"/>
      <c r="O113" s="612"/>
      <c r="P113" s="612"/>
      <c r="Q113" s="612"/>
      <c r="R113" s="515">
        <f t="shared" si="40"/>
        <v>0</v>
      </c>
    </row>
    <row r="114" spans="1:18" ht="63.75" customHeight="1" hidden="1">
      <c r="A114" s="527"/>
      <c r="B114" s="611" t="s">
        <v>307</v>
      </c>
      <c r="C114" s="545" t="s">
        <v>308</v>
      </c>
      <c r="D114" s="545" t="s">
        <v>60</v>
      </c>
      <c r="E114" s="559" t="s">
        <v>306</v>
      </c>
      <c r="F114" s="550"/>
      <c r="G114" s="554"/>
      <c r="H114" s="617"/>
      <c r="I114" s="617"/>
      <c r="J114" s="612"/>
      <c r="K114" s="551"/>
      <c r="L114" s="551"/>
      <c r="M114" s="551"/>
      <c r="N114" s="613"/>
      <c r="O114" s="612"/>
      <c r="P114" s="612"/>
      <c r="Q114" s="612"/>
      <c r="R114" s="515">
        <f t="shared" si="40"/>
        <v>0</v>
      </c>
    </row>
    <row r="115" spans="1:18" ht="81.75" customHeight="1" hidden="1">
      <c r="A115" s="527"/>
      <c r="B115" s="619" t="s">
        <v>188</v>
      </c>
      <c r="C115" s="620">
        <v>3084</v>
      </c>
      <c r="D115" s="621">
        <v>1040</v>
      </c>
      <c r="E115" s="622" t="s">
        <v>81</v>
      </c>
      <c r="F115" s="550"/>
      <c r="G115" s="554"/>
      <c r="H115" s="617"/>
      <c r="I115" s="617"/>
      <c r="J115" s="612"/>
      <c r="K115" s="551"/>
      <c r="L115" s="551"/>
      <c r="M115" s="551"/>
      <c r="N115" s="613"/>
      <c r="O115" s="612"/>
      <c r="P115" s="612"/>
      <c r="Q115" s="612"/>
      <c r="R115" s="515">
        <f t="shared" si="40"/>
        <v>0</v>
      </c>
    </row>
    <row r="116" spans="1:18" ht="87.75" customHeight="1" hidden="1">
      <c r="A116" s="527"/>
      <c r="B116" s="611" t="s">
        <v>309</v>
      </c>
      <c r="C116" s="545" t="s">
        <v>310</v>
      </c>
      <c r="D116" s="545" t="s">
        <v>60</v>
      </c>
      <c r="E116" s="559" t="s">
        <v>311</v>
      </c>
      <c r="F116" s="550"/>
      <c r="G116" s="554"/>
      <c r="H116" s="617"/>
      <c r="I116" s="617"/>
      <c r="J116" s="612"/>
      <c r="K116" s="551"/>
      <c r="L116" s="551"/>
      <c r="M116" s="551"/>
      <c r="N116" s="613"/>
      <c r="O116" s="612"/>
      <c r="P116" s="612"/>
      <c r="Q116" s="612"/>
      <c r="R116" s="515">
        <f t="shared" si="40"/>
        <v>0</v>
      </c>
    </row>
    <row r="117" spans="1:18" ht="48.75" customHeight="1">
      <c r="A117" s="527"/>
      <c r="B117" s="611" t="s">
        <v>603</v>
      </c>
      <c r="C117" s="545" t="s">
        <v>264</v>
      </c>
      <c r="D117" s="545" t="s">
        <v>57</v>
      </c>
      <c r="E117" s="559" t="s">
        <v>367</v>
      </c>
      <c r="F117" s="550">
        <v>18200</v>
      </c>
      <c r="G117" s="530">
        <f>F117-J117</f>
        <v>18200</v>
      </c>
      <c r="H117" s="617"/>
      <c r="I117" s="617"/>
      <c r="J117" s="612"/>
      <c r="K117" s="551"/>
      <c r="L117" s="551"/>
      <c r="M117" s="551"/>
      <c r="N117" s="613"/>
      <c r="O117" s="612"/>
      <c r="P117" s="612"/>
      <c r="Q117" s="612"/>
      <c r="R117" s="515">
        <f t="shared" si="40"/>
        <v>18200</v>
      </c>
    </row>
    <row r="118" spans="1:18" ht="115.5" customHeight="1">
      <c r="A118" s="527"/>
      <c r="B118" s="611" t="s">
        <v>637</v>
      </c>
      <c r="C118" s="545" t="s">
        <v>244</v>
      </c>
      <c r="D118" s="608">
        <v>1010</v>
      </c>
      <c r="E118" s="559" t="s">
        <v>636</v>
      </c>
      <c r="F118" s="550">
        <v>156300</v>
      </c>
      <c r="G118" s="530">
        <f>F118-J118</f>
        <v>156300</v>
      </c>
      <c r="H118" s="555"/>
      <c r="I118" s="555"/>
      <c r="J118" s="550"/>
      <c r="K118" s="550"/>
      <c r="L118" s="550"/>
      <c r="M118" s="550"/>
      <c r="N118" s="550"/>
      <c r="O118" s="550"/>
      <c r="P118" s="550"/>
      <c r="Q118" s="550"/>
      <c r="R118" s="515">
        <f t="shared" si="40"/>
        <v>156300</v>
      </c>
    </row>
    <row r="119" spans="1:18" ht="237" customHeight="1" hidden="1">
      <c r="A119" s="527"/>
      <c r="B119" s="611" t="s">
        <v>392</v>
      </c>
      <c r="C119" s="545" t="s">
        <v>554</v>
      </c>
      <c r="D119" s="608">
        <v>1040</v>
      </c>
      <c r="E119" s="559" t="s">
        <v>563</v>
      </c>
      <c r="F119" s="555"/>
      <c r="G119" s="594"/>
      <c r="H119" s="555"/>
      <c r="I119" s="555"/>
      <c r="J119" s="550"/>
      <c r="K119" s="550"/>
      <c r="L119" s="550"/>
      <c r="M119" s="550"/>
      <c r="N119" s="550"/>
      <c r="O119" s="550"/>
      <c r="P119" s="550"/>
      <c r="Q119" s="550"/>
      <c r="R119" s="515">
        <f t="shared" si="40"/>
        <v>0</v>
      </c>
    </row>
    <row r="120" spans="1:18" ht="54" customHeight="1" hidden="1">
      <c r="A120" s="527"/>
      <c r="B120" s="611"/>
      <c r="C120" s="545"/>
      <c r="D120" s="608"/>
      <c r="E120" s="559"/>
      <c r="F120" s="550"/>
      <c r="G120" s="530">
        <f>F120-J120</f>
        <v>0</v>
      </c>
      <c r="H120" s="555"/>
      <c r="I120" s="555"/>
      <c r="J120" s="550"/>
      <c r="K120" s="550"/>
      <c r="L120" s="550"/>
      <c r="M120" s="550"/>
      <c r="N120" s="550"/>
      <c r="O120" s="550"/>
      <c r="P120" s="550"/>
      <c r="Q120" s="550"/>
      <c r="R120" s="515">
        <f t="shared" si="40"/>
        <v>0</v>
      </c>
    </row>
    <row r="121" spans="1:18" ht="20.25">
      <c r="A121" s="527"/>
      <c r="B121" s="544" t="s">
        <v>638</v>
      </c>
      <c r="C121" s="545" t="s">
        <v>605</v>
      </c>
      <c r="D121" s="608" t="s">
        <v>278</v>
      </c>
      <c r="E121" s="549" t="s">
        <v>555</v>
      </c>
      <c r="F121" s="550">
        <f>F122</f>
        <v>598666</v>
      </c>
      <c r="G121" s="530">
        <f>F121-J121</f>
        <v>598666</v>
      </c>
      <c r="H121" s="555">
        <f aca="true" t="shared" si="42" ref="H121:Q121">H122</f>
        <v>0</v>
      </c>
      <c r="I121" s="555">
        <f t="shared" si="42"/>
        <v>0</v>
      </c>
      <c r="J121" s="550">
        <f t="shared" si="42"/>
        <v>0</v>
      </c>
      <c r="K121" s="550">
        <f t="shared" si="42"/>
        <v>0</v>
      </c>
      <c r="L121" s="550"/>
      <c r="M121" s="550"/>
      <c r="N121" s="550">
        <f t="shared" si="42"/>
        <v>0</v>
      </c>
      <c r="O121" s="550">
        <f t="shared" si="42"/>
        <v>0</v>
      </c>
      <c r="P121" s="550">
        <f t="shared" si="42"/>
        <v>0</v>
      </c>
      <c r="Q121" s="550">
        <f t="shared" si="42"/>
        <v>0</v>
      </c>
      <c r="R121" s="515">
        <f t="shared" si="40"/>
        <v>598666</v>
      </c>
    </row>
    <row r="122" spans="1:18" ht="40.5">
      <c r="A122" s="527"/>
      <c r="B122" s="528" t="s">
        <v>639</v>
      </c>
      <c r="C122" s="528" t="s">
        <v>607</v>
      </c>
      <c r="D122" s="528" t="s">
        <v>280</v>
      </c>
      <c r="E122" s="529" t="s">
        <v>609</v>
      </c>
      <c r="F122" s="554">
        <v>598666</v>
      </c>
      <c r="G122" s="530">
        <f>F122-J122</f>
        <v>598666</v>
      </c>
      <c r="H122" s="617"/>
      <c r="I122" s="617"/>
      <c r="J122" s="612"/>
      <c r="K122" s="551"/>
      <c r="L122" s="551"/>
      <c r="M122" s="551"/>
      <c r="N122" s="613"/>
      <c r="O122" s="612"/>
      <c r="P122" s="612"/>
      <c r="Q122" s="612"/>
      <c r="R122" s="515">
        <f t="shared" si="40"/>
        <v>598666</v>
      </c>
    </row>
    <row r="123" spans="1:18" ht="84.75" customHeight="1">
      <c r="A123" s="527"/>
      <c r="B123" s="147" t="s">
        <v>293</v>
      </c>
      <c r="C123" s="147"/>
      <c r="D123" s="147"/>
      <c r="E123" s="142" t="s">
        <v>61</v>
      </c>
      <c r="F123" s="581">
        <f>F124</f>
        <v>4399000</v>
      </c>
      <c r="G123" s="581">
        <f aca="true" t="shared" si="43" ref="G123:Q123">G124</f>
        <v>4399000</v>
      </c>
      <c r="H123" s="581">
        <f t="shared" si="43"/>
        <v>3217580</v>
      </c>
      <c r="I123" s="581">
        <f t="shared" si="43"/>
        <v>214699</v>
      </c>
      <c r="J123" s="581">
        <f t="shared" si="43"/>
        <v>0</v>
      </c>
      <c r="K123" s="581">
        <f t="shared" si="43"/>
        <v>94150</v>
      </c>
      <c r="L123" s="581">
        <f t="shared" si="43"/>
        <v>16000</v>
      </c>
      <c r="M123" s="581">
        <f t="shared" si="43"/>
        <v>0</v>
      </c>
      <c r="N123" s="581">
        <f t="shared" si="43"/>
        <v>78150</v>
      </c>
      <c r="O123" s="581">
        <f t="shared" si="43"/>
        <v>40000</v>
      </c>
      <c r="P123" s="581">
        <f t="shared" si="43"/>
        <v>0</v>
      </c>
      <c r="Q123" s="581">
        <f t="shared" si="43"/>
        <v>16000</v>
      </c>
      <c r="R123" s="515">
        <f t="shared" si="40"/>
        <v>4493150</v>
      </c>
    </row>
    <row r="124" spans="1:18" ht="60.75" customHeight="1">
      <c r="A124" s="527"/>
      <c r="B124" s="517" t="s">
        <v>294</v>
      </c>
      <c r="C124" s="517"/>
      <c r="D124" s="517"/>
      <c r="E124" s="518" t="s">
        <v>61</v>
      </c>
      <c r="F124" s="583">
        <f>F125+F129+F127</f>
        <v>4399000</v>
      </c>
      <c r="G124" s="583">
        <f aca="true" t="shared" si="44" ref="G124:Q124">G125+G129+G127</f>
        <v>4399000</v>
      </c>
      <c r="H124" s="583">
        <f t="shared" si="44"/>
        <v>3217580</v>
      </c>
      <c r="I124" s="583">
        <f t="shared" si="44"/>
        <v>214699</v>
      </c>
      <c r="J124" s="583">
        <f t="shared" si="44"/>
        <v>0</v>
      </c>
      <c r="K124" s="583">
        <f t="shared" si="44"/>
        <v>94150</v>
      </c>
      <c r="L124" s="583">
        <f t="shared" si="44"/>
        <v>16000</v>
      </c>
      <c r="M124" s="583">
        <f t="shared" si="44"/>
        <v>0</v>
      </c>
      <c r="N124" s="583">
        <f t="shared" si="44"/>
        <v>78150</v>
      </c>
      <c r="O124" s="583">
        <f t="shared" si="44"/>
        <v>40000</v>
      </c>
      <c r="P124" s="583">
        <f t="shared" si="44"/>
        <v>0</v>
      </c>
      <c r="Q124" s="583">
        <f t="shared" si="44"/>
        <v>16000</v>
      </c>
      <c r="R124" s="515">
        <f t="shared" si="40"/>
        <v>4493150</v>
      </c>
    </row>
    <row r="125" spans="1:18" ht="38.25" customHeight="1">
      <c r="A125" s="527"/>
      <c r="B125" s="521" t="s">
        <v>278</v>
      </c>
      <c r="C125" s="522" t="s">
        <v>279</v>
      </c>
      <c r="D125" s="521" t="s">
        <v>278</v>
      </c>
      <c r="E125" s="524" t="s">
        <v>221</v>
      </c>
      <c r="F125" s="599">
        <f>F126</f>
        <v>485400</v>
      </c>
      <c r="G125" s="599">
        <f aca="true" t="shared" si="45" ref="G125:Q125">G126</f>
        <v>485400</v>
      </c>
      <c r="H125" s="599">
        <f t="shared" si="45"/>
        <v>391000</v>
      </c>
      <c r="I125" s="623">
        <f t="shared" si="45"/>
        <v>0</v>
      </c>
      <c r="J125" s="599">
        <f t="shared" si="45"/>
        <v>0</v>
      </c>
      <c r="K125" s="599">
        <f t="shared" si="45"/>
        <v>0</v>
      </c>
      <c r="L125" s="599"/>
      <c r="M125" s="599"/>
      <c r="N125" s="599">
        <f t="shared" si="45"/>
        <v>0</v>
      </c>
      <c r="O125" s="599">
        <f t="shared" si="45"/>
        <v>0</v>
      </c>
      <c r="P125" s="599">
        <f t="shared" si="45"/>
        <v>0</v>
      </c>
      <c r="Q125" s="599">
        <f t="shared" si="45"/>
        <v>0</v>
      </c>
      <c r="R125" s="515">
        <f t="shared" si="40"/>
        <v>485400</v>
      </c>
    </row>
    <row r="126" spans="1:18" ht="66.75" customHeight="1">
      <c r="A126" s="527"/>
      <c r="B126" s="528" t="s">
        <v>559</v>
      </c>
      <c r="C126" s="528" t="s">
        <v>69</v>
      </c>
      <c r="D126" s="528" t="s">
        <v>534</v>
      </c>
      <c r="E126" s="529" t="s">
        <v>71</v>
      </c>
      <c r="F126" s="585">
        <v>485400</v>
      </c>
      <c r="G126" s="530">
        <f>F126-J126</f>
        <v>485400</v>
      </c>
      <c r="H126" s="551">
        <v>391000</v>
      </c>
      <c r="I126" s="587"/>
      <c r="J126" s="585"/>
      <c r="K126" s="585"/>
      <c r="L126" s="585"/>
      <c r="M126" s="585"/>
      <c r="N126" s="551"/>
      <c r="O126" s="551"/>
      <c r="P126" s="551"/>
      <c r="Q126" s="551"/>
      <c r="R126" s="515">
        <f t="shared" si="40"/>
        <v>485400</v>
      </c>
    </row>
    <row r="127" spans="1:18" ht="36.75" customHeight="1">
      <c r="A127" s="527"/>
      <c r="B127" s="624" t="s">
        <v>278</v>
      </c>
      <c r="C127" s="624" t="s">
        <v>240</v>
      </c>
      <c r="D127" s="625" t="s">
        <v>278</v>
      </c>
      <c r="E127" s="524" t="s">
        <v>241</v>
      </c>
      <c r="F127" s="585">
        <f>F128</f>
        <v>2314214</v>
      </c>
      <c r="G127" s="585">
        <f aca="true" t="shared" si="46" ref="G127:Q127">G128</f>
        <v>2314214</v>
      </c>
      <c r="H127" s="585">
        <f t="shared" si="46"/>
        <v>1807600</v>
      </c>
      <c r="I127" s="585">
        <f t="shared" si="46"/>
        <v>62725</v>
      </c>
      <c r="J127" s="585">
        <f t="shared" si="46"/>
        <v>0</v>
      </c>
      <c r="K127" s="585">
        <f t="shared" si="46"/>
        <v>75200</v>
      </c>
      <c r="L127" s="585"/>
      <c r="M127" s="585"/>
      <c r="N127" s="585">
        <f t="shared" si="46"/>
        <v>75200</v>
      </c>
      <c r="O127" s="585">
        <f t="shared" si="46"/>
        <v>40000</v>
      </c>
      <c r="P127" s="585">
        <f t="shared" si="46"/>
        <v>0</v>
      </c>
      <c r="Q127" s="585">
        <f t="shared" si="46"/>
        <v>0</v>
      </c>
      <c r="R127" s="515">
        <f t="shared" si="40"/>
        <v>2389414</v>
      </c>
    </row>
    <row r="128" spans="1:18" ht="48.75" customHeight="1">
      <c r="A128" s="527"/>
      <c r="B128" s="626" t="s">
        <v>640</v>
      </c>
      <c r="C128" s="626" t="s">
        <v>641</v>
      </c>
      <c r="D128" s="627" t="s">
        <v>63</v>
      </c>
      <c r="E128" s="529" t="s">
        <v>472</v>
      </c>
      <c r="F128" s="585">
        <v>2314214</v>
      </c>
      <c r="G128" s="530">
        <f>F128-J128</f>
        <v>2314214</v>
      </c>
      <c r="H128" s="551">
        <v>1807600</v>
      </c>
      <c r="I128" s="551">
        <v>62725</v>
      </c>
      <c r="J128" s="585"/>
      <c r="K128" s="585">
        <v>75200</v>
      </c>
      <c r="L128" s="585"/>
      <c r="M128" s="585"/>
      <c r="N128" s="551">
        <v>75200</v>
      </c>
      <c r="O128" s="551">
        <v>40000</v>
      </c>
      <c r="P128" s="551"/>
      <c r="Q128" s="551"/>
      <c r="R128" s="515">
        <f t="shared" si="40"/>
        <v>2389414</v>
      </c>
    </row>
    <row r="129" spans="1:18" ht="33.75" customHeight="1">
      <c r="A129" s="527"/>
      <c r="B129" s="624" t="s">
        <v>278</v>
      </c>
      <c r="C129" s="624" t="s">
        <v>266</v>
      </c>
      <c r="D129" s="625" t="s">
        <v>278</v>
      </c>
      <c r="E129" s="602" t="s">
        <v>265</v>
      </c>
      <c r="F129" s="585">
        <f>F132+F130+F131</f>
        <v>1599386</v>
      </c>
      <c r="G129" s="585">
        <f>G132+G130+G131</f>
        <v>1599386</v>
      </c>
      <c r="H129" s="585">
        <f>H132+H130+H131</f>
        <v>1018980</v>
      </c>
      <c r="I129" s="585">
        <f>I132+I130+I131</f>
        <v>151974</v>
      </c>
      <c r="J129" s="585">
        <f aca="true" t="shared" si="47" ref="J129:Q129">J132+J130+J131</f>
        <v>0</v>
      </c>
      <c r="K129" s="585">
        <f t="shared" si="47"/>
        <v>18950</v>
      </c>
      <c r="L129" s="585">
        <f t="shared" si="47"/>
        <v>16000</v>
      </c>
      <c r="M129" s="585"/>
      <c r="N129" s="585">
        <f t="shared" si="47"/>
        <v>2950</v>
      </c>
      <c r="O129" s="585">
        <f t="shared" si="47"/>
        <v>0</v>
      </c>
      <c r="P129" s="585">
        <f t="shared" si="47"/>
        <v>0</v>
      </c>
      <c r="Q129" s="585">
        <f t="shared" si="47"/>
        <v>16000</v>
      </c>
      <c r="R129" s="515">
        <f t="shared" si="40"/>
        <v>1618336</v>
      </c>
    </row>
    <row r="130" spans="1:18" ht="20.25">
      <c r="A130" s="580"/>
      <c r="B130" s="628">
        <v>1014030</v>
      </c>
      <c r="C130" s="629" t="s">
        <v>267</v>
      </c>
      <c r="D130" s="569" t="s">
        <v>62</v>
      </c>
      <c r="E130" s="549" t="s">
        <v>642</v>
      </c>
      <c r="F130" s="550">
        <v>1016067</v>
      </c>
      <c r="G130" s="530">
        <f>F130-J130</f>
        <v>1016067</v>
      </c>
      <c r="H130" s="554">
        <v>694410</v>
      </c>
      <c r="I130" s="554">
        <v>132374</v>
      </c>
      <c r="J130" s="554">
        <v>0</v>
      </c>
      <c r="K130" s="550">
        <v>18700</v>
      </c>
      <c r="L130" s="550">
        <v>16000</v>
      </c>
      <c r="M130" s="550"/>
      <c r="N130" s="554">
        <v>2700</v>
      </c>
      <c r="O130" s="554"/>
      <c r="P130" s="554"/>
      <c r="Q130" s="554">
        <v>16000</v>
      </c>
      <c r="R130" s="515">
        <f t="shared" si="40"/>
        <v>1034767</v>
      </c>
    </row>
    <row r="131" spans="1:18" ht="63.75" customHeight="1">
      <c r="A131" s="580"/>
      <c r="B131" s="628">
        <v>1014060</v>
      </c>
      <c r="C131" s="629" t="s">
        <v>185</v>
      </c>
      <c r="D131" s="569" t="s">
        <v>186</v>
      </c>
      <c r="E131" s="549" t="s">
        <v>187</v>
      </c>
      <c r="F131" s="550">
        <v>126272</v>
      </c>
      <c r="G131" s="530">
        <f>F131-J131</f>
        <v>126272</v>
      </c>
      <c r="H131" s="554">
        <v>93540</v>
      </c>
      <c r="I131" s="554">
        <v>5600</v>
      </c>
      <c r="J131" s="554"/>
      <c r="K131" s="550">
        <v>250</v>
      </c>
      <c r="L131" s="550"/>
      <c r="M131" s="550"/>
      <c r="N131" s="554">
        <v>250</v>
      </c>
      <c r="O131" s="554"/>
      <c r="P131" s="554"/>
      <c r="Q131" s="554"/>
      <c r="R131" s="515">
        <f t="shared" si="40"/>
        <v>126522</v>
      </c>
    </row>
    <row r="132" spans="1:18" ht="45" customHeight="1">
      <c r="A132" s="527"/>
      <c r="B132" s="628">
        <v>1014080</v>
      </c>
      <c r="C132" s="629" t="s">
        <v>643</v>
      </c>
      <c r="D132" s="569" t="s">
        <v>278</v>
      </c>
      <c r="E132" s="549" t="s">
        <v>644</v>
      </c>
      <c r="F132" s="550">
        <f>F133+F134</f>
        <v>457047</v>
      </c>
      <c r="G132" s="550">
        <f aca="true" t="shared" si="48" ref="G132:Q132">G133+G134</f>
        <v>457047</v>
      </c>
      <c r="H132" s="550">
        <f t="shared" si="48"/>
        <v>231030</v>
      </c>
      <c r="I132" s="550">
        <f t="shared" si="48"/>
        <v>14000</v>
      </c>
      <c r="J132" s="550">
        <f t="shared" si="48"/>
        <v>0</v>
      </c>
      <c r="K132" s="550">
        <f t="shared" si="48"/>
        <v>0</v>
      </c>
      <c r="L132" s="550"/>
      <c r="M132" s="550"/>
      <c r="N132" s="550">
        <f t="shared" si="48"/>
        <v>0</v>
      </c>
      <c r="O132" s="550">
        <f t="shared" si="48"/>
        <v>0</v>
      </c>
      <c r="P132" s="550">
        <f t="shared" si="48"/>
        <v>0</v>
      </c>
      <c r="Q132" s="550">
        <f t="shared" si="48"/>
        <v>0</v>
      </c>
      <c r="R132" s="515">
        <f t="shared" si="40"/>
        <v>457047</v>
      </c>
    </row>
    <row r="133" spans="1:18" ht="42" customHeight="1">
      <c r="A133" s="527"/>
      <c r="B133" s="628">
        <v>1014081</v>
      </c>
      <c r="C133" s="629" t="s">
        <v>645</v>
      </c>
      <c r="D133" s="569" t="s">
        <v>337</v>
      </c>
      <c r="E133" s="549" t="s">
        <v>647</v>
      </c>
      <c r="F133" s="550">
        <v>310547</v>
      </c>
      <c r="G133" s="530">
        <f>F133-J133</f>
        <v>310547</v>
      </c>
      <c r="H133" s="554">
        <v>231030</v>
      </c>
      <c r="I133" s="554">
        <v>14000</v>
      </c>
      <c r="J133" s="554"/>
      <c r="K133" s="554"/>
      <c r="L133" s="554"/>
      <c r="M133" s="554"/>
      <c r="N133" s="554"/>
      <c r="O133" s="554"/>
      <c r="P133" s="554"/>
      <c r="Q133" s="554"/>
      <c r="R133" s="515">
        <f t="shared" si="40"/>
        <v>310547</v>
      </c>
    </row>
    <row r="134" spans="1:18" ht="27" customHeight="1">
      <c r="A134" s="527"/>
      <c r="B134" s="628">
        <v>1014082</v>
      </c>
      <c r="C134" s="629" t="s">
        <v>646</v>
      </c>
      <c r="D134" s="569" t="s">
        <v>337</v>
      </c>
      <c r="E134" s="549" t="s">
        <v>648</v>
      </c>
      <c r="F134" s="550">
        <v>146500</v>
      </c>
      <c r="G134" s="530">
        <f>F134-J134</f>
        <v>146500</v>
      </c>
      <c r="H134" s="554"/>
      <c r="I134" s="554"/>
      <c r="J134" s="554"/>
      <c r="K134" s="554"/>
      <c r="L134" s="554"/>
      <c r="M134" s="554"/>
      <c r="N134" s="554"/>
      <c r="O134" s="554"/>
      <c r="P134" s="554"/>
      <c r="Q134" s="554"/>
      <c r="R134" s="515">
        <f t="shared" si="40"/>
        <v>146500</v>
      </c>
    </row>
    <row r="135" spans="1:18" ht="40.5">
      <c r="A135" s="527"/>
      <c r="B135" s="630" t="s">
        <v>560</v>
      </c>
      <c r="C135" s="630"/>
      <c r="D135" s="631"/>
      <c r="E135" s="142" t="s">
        <v>64</v>
      </c>
      <c r="F135" s="581">
        <f>F136</f>
        <v>4698900</v>
      </c>
      <c r="G135" s="581">
        <f aca="true" t="shared" si="49" ref="G135:Q135">G136</f>
        <v>4688900</v>
      </c>
      <c r="H135" s="581">
        <f t="shared" si="49"/>
        <v>1348500</v>
      </c>
      <c r="I135" s="581">
        <f t="shared" si="49"/>
        <v>15600</v>
      </c>
      <c r="J135" s="581">
        <f t="shared" si="49"/>
        <v>0</v>
      </c>
      <c r="K135" s="581">
        <f t="shared" si="49"/>
        <v>0</v>
      </c>
      <c r="L135" s="581"/>
      <c r="M135" s="581"/>
      <c r="N135" s="581">
        <f t="shared" si="49"/>
        <v>0</v>
      </c>
      <c r="O135" s="581">
        <f t="shared" si="49"/>
        <v>0</v>
      </c>
      <c r="P135" s="581">
        <f t="shared" si="49"/>
        <v>0</v>
      </c>
      <c r="Q135" s="581">
        <f t="shared" si="49"/>
        <v>0</v>
      </c>
      <c r="R135" s="515">
        <f aca="true" t="shared" si="50" ref="R135:R149">F135+K135</f>
        <v>4698900</v>
      </c>
    </row>
    <row r="136" spans="1:18" ht="40.5">
      <c r="A136" s="527"/>
      <c r="B136" s="632" t="s">
        <v>561</v>
      </c>
      <c r="C136" s="632"/>
      <c r="D136" s="633"/>
      <c r="E136" s="518" t="s">
        <v>338</v>
      </c>
      <c r="F136" s="583">
        <f>F137+F139+F142</f>
        <v>4698900</v>
      </c>
      <c r="G136" s="583">
        <f aca="true" t="shared" si="51" ref="G136:Q136">G137+G139+G142</f>
        <v>4688900</v>
      </c>
      <c r="H136" s="583">
        <f t="shared" si="51"/>
        <v>1348500</v>
      </c>
      <c r="I136" s="583">
        <f t="shared" si="51"/>
        <v>15600</v>
      </c>
      <c r="J136" s="583">
        <f t="shared" si="51"/>
        <v>0</v>
      </c>
      <c r="K136" s="583">
        <f t="shared" si="51"/>
        <v>0</v>
      </c>
      <c r="L136" s="583"/>
      <c r="M136" s="583"/>
      <c r="N136" s="583">
        <f t="shared" si="51"/>
        <v>0</v>
      </c>
      <c r="O136" s="583">
        <f t="shared" si="51"/>
        <v>0</v>
      </c>
      <c r="P136" s="583">
        <f t="shared" si="51"/>
        <v>0</v>
      </c>
      <c r="Q136" s="583">
        <f t="shared" si="51"/>
        <v>0</v>
      </c>
      <c r="R136" s="515">
        <f t="shared" si="50"/>
        <v>4698900</v>
      </c>
    </row>
    <row r="137" spans="1:18" ht="20.25">
      <c r="A137" s="527"/>
      <c r="B137" s="624" t="s">
        <v>278</v>
      </c>
      <c r="C137" s="624" t="s">
        <v>279</v>
      </c>
      <c r="D137" s="625" t="s">
        <v>278</v>
      </c>
      <c r="E137" s="524" t="s">
        <v>221</v>
      </c>
      <c r="F137" s="585">
        <f>F138</f>
        <v>1699200</v>
      </c>
      <c r="G137" s="585">
        <f aca="true" t="shared" si="52" ref="G137:Q137">G138</f>
        <v>1699200</v>
      </c>
      <c r="H137" s="585">
        <f t="shared" si="52"/>
        <v>1348500</v>
      </c>
      <c r="I137" s="585">
        <f t="shared" si="52"/>
        <v>15600</v>
      </c>
      <c r="J137" s="585">
        <f t="shared" si="52"/>
        <v>0</v>
      </c>
      <c r="K137" s="585">
        <f t="shared" si="52"/>
        <v>0</v>
      </c>
      <c r="L137" s="585"/>
      <c r="M137" s="585"/>
      <c r="N137" s="585">
        <f t="shared" si="52"/>
        <v>0</v>
      </c>
      <c r="O137" s="585">
        <f t="shared" si="52"/>
        <v>0</v>
      </c>
      <c r="P137" s="585">
        <f t="shared" si="52"/>
        <v>0</v>
      </c>
      <c r="Q137" s="585">
        <f t="shared" si="52"/>
        <v>0</v>
      </c>
      <c r="R137" s="515">
        <f t="shared" si="50"/>
        <v>1699200</v>
      </c>
    </row>
    <row r="138" spans="1:18" s="511" customFormat="1" ht="59.25" customHeight="1">
      <c r="A138" s="516"/>
      <c r="B138" s="626" t="s">
        <v>562</v>
      </c>
      <c r="C138" s="626" t="s">
        <v>69</v>
      </c>
      <c r="D138" s="634" t="s">
        <v>534</v>
      </c>
      <c r="E138" s="529" t="s">
        <v>71</v>
      </c>
      <c r="F138" s="585">
        <v>1699200</v>
      </c>
      <c r="G138" s="530">
        <f>F138-J138</f>
        <v>1699200</v>
      </c>
      <c r="H138" s="612">
        <v>1348500</v>
      </c>
      <c r="I138" s="612">
        <v>15600</v>
      </c>
      <c r="J138" s="612"/>
      <c r="K138" s="551"/>
      <c r="L138" s="551"/>
      <c r="M138" s="551"/>
      <c r="N138" s="613"/>
      <c r="O138" s="612"/>
      <c r="P138" s="612"/>
      <c r="Q138" s="612"/>
      <c r="R138" s="515">
        <f t="shared" si="50"/>
        <v>1699200</v>
      </c>
    </row>
    <row r="139" spans="1:18" s="511" customFormat="1" ht="29.25" customHeight="1">
      <c r="A139" s="516"/>
      <c r="B139" s="624" t="s">
        <v>278</v>
      </c>
      <c r="C139" s="624" t="s">
        <v>223</v>
      </c>
      <c r="D139" s="625" t="s">
        <v>278</v>
      </c>
      <c r="E139" s="524" t="s">
        <v>47</v>
      </c>
      <c r="F139" s="585">
        <f>F140</f>
        <v>10000</v>
      </c>
      <c r="G139" s="587">
        <f aca="true" t="shared" si="53" ref="G139:Q139">G140</f>
        <v>0</v>
      </c>
      <c r="H139" s="587">
        <f t="shared" si="53"/>
        <v>0</v>
      </c>
      <c r="I139" s="587">
        <f t="shared" si="53"/>
        <v>0</v>
      </c>
      <c r="J139" s="551">
        <f t="shared" si="53"/>
        <v>0</v>
      </c>
      <c r="K139" s="551">
        <f t="shared" si="53"/>
        <v>0</v>
      </c>
      <c r="L139" s="551"/>
      <c r="M139" s="551"/>
      <c r="N139" s="551">
        <f t="shared" si="53"/>
        <v>0</v>
      </c>
      <c r="O139" s="551">
        <f t="shared" si="53"/>
        <v>0</v>
      </c>
      <c r="P139" s="551">
        <f t="shared" si="53"/>
        <v>0</v>
      </c>
      <c r="Q139" s="551">
        <f t="shared" si="53"/>
        <v>0</v>
      </c>
      <c r="R139" s="515">
        <f t="shared" si="50"/>
        <v>10000</v>
      </c>
    </row>
    <row r="140" spans="1:18" s="511" customFormat="1" ht="20.25">
      <c r="A140" s="527"/>
      <c r="B140" s="626" t="s">
        <v>48</v>
      </c>
      <c r="C140" s="626" t="s">
        <v>35</v>
      </c>
      <c r="D140" s="634" t="s">
        <v>543</v>
      </c>
      <c r="E140" s="577" t="s">
        <v>199</v>
      </c>
      <c r="F140" s="585">
        <v>10000</v>
      </c>
      <c r="G140" s="586"/>
      <c r="H140" s="586"/>
      <c r="I140" s="586"/>
      <c r="J140" s="585"/>
      <c r="K140" s="585"/>
      <c r="L140" s="585"/>
      <c r="M140" s="585"/>
      <c r="N140" s="585"/>
      <c r="O140" s="585"/>
      <c r="P140" s="585"/>
      <c r="Q140" s="585"/>
      <c r="R140" s="515">
        <f t="shared" si="50"/>
        <v>10000</v>
      </c>
    </row>
    <row r="141" spans="1:18" s="511" customFormat="1" ht="101.25" hidden="1">
      <c r="A141" s="527"/>
      <c r="B141" s="635" t="s">
        <v>200</v>
      </c>
      <c r="C141" s="635" t="s">
        <v>201</v>
      </c>
      <c r="D141" s="636"/>
      <c r="E141" s="637" t="s">
        <v>202</v>
      </c>
      <c r="F141" s="638"/>
      <c r="G141" s="639"/>
      <c r="H141" s="639"/>
      <c r="I141" s="639"/>
      <c r="J141" s="640"/>
      <c r="K141" s="551"/>
      <c r="L141" s="551"/>
      <c r="M141" s="551"/>
      <c r="N141" s="613"/>
      <c r="O141" s="612"/>
      <c r="P141" s="612"/>
      <c r="Q141" s="612"/>
      <c r="R141" s="515">
        <f t="shared" si="50"/>
        <v>0</v>
      </c>
    </row>
    <row r="142" spans="1:18" s="511" customFormat="1" ht="20.25">
      <c r="A142" s="527"/>
      <c r="B142" s="624" t="s">
        <v>278</v>
      </c>
      <c r="C142" s="624" t="s">
        <v>49</v>
      </c>
      <c r="D142" s="625" t="s">
        <v>278</v>
      </c>
      <c r="E142" s="524" t="s">
        <v>219</v>
      </c>
      <c r="F142" s="599">
        <f>F143+F145+F147</f>
        <v>2989700</v>
      </c>
      <c r="G142" s="599">
        <f>G143+G145+G147</f>
        <v>2989700</v>
      </c>
      <c r="H142" s="599">
        <f aca="true" t="shared" si="54" ref="H142:Q142">H143+H145</f>
        <v>0</v>
      </c>
      <c r="I142" s="599">
        <f t="shared" si="54"/>
        <v>0</v>
      </c>
      <c r="J142" s="599">
        <f t="shared" si="54"/>
        <v>0</v>
      </c>
      <c r="K142" s="599">
        <f t="shared" si="54"/>
        <v>0</v>
      </c>
      <c r="L142" s="599">
        <f t="shared" si="54"/>
        <v>0</v>
      </c>
      <c r="M142" s="599"/>
      <c r="N142" s="599">
        <f t="shared" si="54"/>
        <v>0</v>
      </c>
      <c r="O142" s="599">
        <f t="shared" si="54"/>
        <v>0</v>
      </c>
      <c r="P142" s="599">
        <f t="shared" si="54"/>
        <v>0</v>
      </c>
      <c r="Q142" s="599">
        <f t="shared" si="54"/>
        <v>0</v>
      </c>
      <c r="R142" s="515">
        <f t="shared" si="50"/>
        <v>2989700</v>
      </c>
    </row>
    <row r="143" spans="1:18" s="511" customFormat="1" ht="85.5" customHeight="1">
      <c r="A143" s="527"/>
      <c r="B143" s="641">
        <v>3719400</v>
      </c>
      <c r="C143" s="624" t="s">
        <v>74</v>
      </c>
      <c r="D143" s="625" t="s">
        <v>278</v>
      </c>
      <c r="E143" s="524" t="s">
        <v>75</v>
      </c>
      <c r="F143" s="599">
        <f>F144</f>
        <v>2688200</v>
      </c>
      <c r="G143" s="599">
        <f aca="true" t="shared" si="55" ref="G143:Q143">G144</f>
        <v>2688200</v>
      </c>
      <c r="H143" s="623">
        <f t="shared" si="55"/>
        <v>0</v>
      </c>
      <c r="I143" s="623">
        <f t="shared" si="55"/>
        <v>0</v>
      </c>
      <c r="J143" s="599">
        <f t="shared" si="55"/>
        <v>0</v>
      </c>
      <c r="K143" s="599">
        <f t="shared" si="55"/>
        <v>0</v>
      </c>
      <c r="L143" s="599"/>
      <c r="M143" s="599"/>
      <c r="N143" s="599">
        <f t="shared" si="55"/>
        <v>0</v>
      </c>
      <c r="O143" s="599">
        <f t="shared" si="55"/>
        <v>0</v>
      </c>
      <c r="P143" s="599">
        <f t="shared" si="55"/>
        <v>0</v>
      </c>
      <c r="Q143" s="599">
        <f t="shared" si="55"/>
        <v>0</v>
      </c>
      <c r="R143" s="515">
        <f t="shared" si="50"/>
        <v>2688200</v>
      </c>
    </row>
    <row r="144" spans="1:18" ht="64.5" customHeight="1">
      <c r="A144" s="527"/>
      <c r="B144" s="642">
        <v>3719410</v>
      </c>
      <c r="C144" s="629" t="s">
        <v>76</v>
      </c>
      <c r="D144" s="569" t="s">
        <v>203</v>
      </c>
      <c r="E144" s="549" t="s">
        <v>184</v>
      </c>
      <c r="F144" s="585">
        <v>2688200</v>
      </c>
      <c r="G144" s="530">
        <f>F144-J144</f>
        <v>2688200</v>
      </c>
      <c r="H144" s="643"/>
      <c r="I144" s="643"/>
      <c r="J144" s="613"/>
      <c r="K144" s="551"/>
      <c r="L144" s="551"/>
      <c r="M144" s="551"/>
      <c r="N144" s="613"/>
      <c r="O144" s="612"/>
      <c r="P144" s="612"/>
      <c r="Q144" s="612"/>
      <c r="R144" s="515">
        <f t="shared" si="50"/>
        <v>2688200</v>
      </c>
    </row>
    <row r="145" spans="1:18" ht="75" customHeight="1">
      <c r="A145" s="527"/>
      <c r="B145" s="641">
        <v>3719700</v>
      </c>
      <c r="C145" s="624" t="s">
        <v>450</v>
      </c>
      <c r="D145" s="625" t="s">
        <v>278</v>
      </c>
      <c r="E145" s="524" t="s">
        <v>452</v>
      </c>
      <c r="F145" s="585">
        <f>F146</f>
        <v>191500</v>
      </c>
      <c r="G145" s="585">
        <f aca="true" t="shared" si="56" ref="G145:Q145">G146</f>
        <v>191500</v>
      </c>
      <c r="H145" s="585">
        <f t="shared" si="56"/>
        <v>0</v>
      </c>
      <c r="I145" s="585">
        <f t="shared" si="56"/>
        <v>0</v>
      </c>
      <c r="J145" s="585">
        <f t="shared" si="56"/>
        <v>0</v>
      </c>
      <c r="K145" s="585">
        <f t="shared" si="56"/>
        <v>0</v>
      </c>
      <c r="L145" s="585">
        <f t="shared" si="56"/>
        <v>0</v>
      </c>
      <c r="M145" s="585"/>
      <c r="N145" s="585">
        <f t="shared" si="56"/>
        <v>0</v>
      </c>
      <c r="O145" s="585">
        <f t="shared" si="56"/>
        <v>0</v>
      </c>
      <c r="P145" s="585">
        <f t="shared" si="56"/>
        <v>0</v>
      </c>
      <c r="Q145" s="585">
        <f t="shared" si="56"/>
        <v>0</v>
      </c>
      <c r="R145" s="515">
        <f t="shared" si="50"/>
        <v>191500</v>
      </c>
    </row>
    <row r="146" spans="1:18" ht="33" customHeight="1">
      <c r="A146" s="527"/>
      <c r="B146" s="628">
        <v>3719770</v>
      </c>
      <c r="C146" s="629" t="s">
        <v>453</v>
      </c>
      <c r="D146" s="569" t="s">
        <v>203</v>
      </c>
      <c r="E146" s="549" t="s">
        <v>41</v>
      </c>
      <c r="F146" s="585">
        <v>191500</v>
      </c>
      <c r="G146" s="530">
        <f>F146-J146</f>
        <v>191500</v>
      </c>
      <c r="H146" s="643"/>
      <c r="I146" s="643"/>
      <c r="J146" s="613"/>
      <c r="K146" s="551"/>
      <c r="L146" s="551"/>
      <c r="M146" s="551"/>
      <c r="N146" s="613"/>
      <c r="O146" s="612"/>
      <c r="P146" s="612"/>
      <c r="Q146" s="612"/>
      <c r="R146" s="515">
        <f t="shared" si="50"/>
        <v>191500</v>
      </c>
    </row>
    <row r="147" spans="1:18" ht="67.5" customHeight="1">
      <c r="A147" s="527"/>
      <c r="B147" s="644">
        <v>3719800</v>
      </c>
      <c r="C147" s="556" t="s">
        <v>207</v>
      </c>
      <c r="D147" s="521" t="s">
        <v>278</v>
      </c>
      <c r="E147" s="557" t="s">
        <v>208</v>
      </c>
      <c r="F147" s="585">
        <f>F148</f>
        <v>110000</v>
      </c>
      <c r="G147" s="530">
        <f>F147-J147</f>
        <v>110000</v>
      </c>
      <c r="H147" s="643"/>
      <c r="I147" s="643"/>
      <c r="J147" s="613"/>
      <c r="K147" s="551"/>
      <c r="L147" s="551"/>
      <c r="M147" s="551"/>
      <c r="N147" s="613"/>
      <c r="O147" s="612"/>
      <c r="P147" s="612"/>
      <c r="Q147" s="612"/>
      <c r="R147" s="515">
        <f t="shared" si="50"/>
        <v>110000</v>
      </c>
    </row>
    <row r="148" spans="1:18" ht="56.25" customHeight="1">
      <c r="A148" s="527"/>
      <c r="B148" s="560">
        <v>3719800</v>
      </c>
      <c r="C148" s="545" t="s">
        <v>207</v>
      </c>
      <c r="D148" s="545" t="s">
        <v>203</v>
      </c>
      <c r="E148" s="549" t="s">
        <v>208</v>
      </c>
      <c r="F148" s="585">
        <v>110000</v>
      </c>
      <c r="G148" s="530">
        <f>F148-J148</f>
        <v>110000</v>
      </c>
      <c r="H148" s="643"/>
      <c r="I148" s="643"/>
      <c r="J148" s="613"/>
      <c r="K148" s="551"/>
      <c r="L148" s="551"/>
      <c r="M148" s="551"/>
      <c r="N148" s="613"/>
      <c r="O148" s="612"/>
      <c r="P148" s="612"/>
      <c r="Q148" s="612"/>
      <c r="R148" s="515">
        <f t="shared" si="50"/>
        <v>110000</v>
      </c>
    </row>
    <row r="149" spans="2:18" ht="20.25">
      <c r="B149" s="646"/>
      <c r="C149" s="646"/>
      <c r="D149" s="646"/>
      <c r="E149" s="509" t="s">
        <v>204</v>
      </c>
      <c r="F149" s="647">
        <f aca="true" t="shared" si="57" ref="F149:Q149">F9+F51+F84+F123+F135</f>
        <v>85024439</v>
      </c>
      <c r="G149" s="647">
        <f t="shared" si="57"/>
        <v>84910239</v>
      </c>
      <c r="H149" s="647">
        <f t="shared" si="57"/>
        <v>51798345</v>
      </c>
      <c r="I149" s="647">
        <f t="shared" si="57"/>
        <v>4902773</v>
      </c>
      <c r="J149" s="647">
        <f t="shared" si="57"/>
        <v>0</v>
      </c>
      <c r="K149" s="647">
        <f t="shared" si="57"/>
        <v>1594885.33</v>
      </c>
      <c r="L149" s="647">
        <f>L9+L51+L84+L123+L135</f>
        <v>493435.33</v>
      </c>
      <c r="M149" s="647">
        <f>M9+M51+M84+M123+M135</f>
        <v>363195.33</v>
      </c>
      <c r="N149" s="585">
        <f t="shared" si="57"/>
        <v>1086450</v>
      </c>
      <c r="O149" s="647">
        <f t="shared" si="57"/>
        <v>100000</v>
      </c>
      <c r="P149" s="647">
        <f t="shared" si="57"/>
        <v>0</v>
      </c>
      <c r="Q149" s="647">
        <f t="shared" si="57"/>
        <v>508435.33</v>
      </c>
      <c r="R149" s="515">
        <f t="shared" si="50"/>
        <v>86619324.33</v>
      </c>
    </row>
    <row r="150" spans="2:18" ht="20.25">
      <c r="B150" s="648"/>
      <c r="C150" s="648"/>
      <c r="D150" s="648"/>
      <c r="E150" s="649"/>
      <c r="F150" s="650"/>
      <c r="G150" s="650"/>
      <c r="H150" s="650"/>
      <c r="I150" s="650"/>
      <c r="J150" s="650"/>
      <c r="K150" s="650"/>
      <c r="L150" s="650"/>
      <c r="M150" s="650"/>
      <c r="N150" s="651"/>
      <c r="O150" s="650"/>
      <c r="P150" s="650"/>
      <c r="Q150" s="650"/>
      <c r="R150" s="652"/>
    </row>
    <row r="151" spans="2:18" ht="20.25">
      <c r="B151" s="648"/>
      <c r="C151" s="648"/>
      <c r="D151" s="648"/>
      <c r="E151" s="649"/>
      <c r="F151" s="650"/>
      <c r="G151" s="650"/>
      <c r="H151" s="650"/>
      <c r="I151" s="650"/>
      <c r="J151" s="650"/>
      <c r="K151" s="650"/>
      <c r="L151" s="650"/>
      <c r="M151" s="650"/>
      <c r="N151" s="651"/>
      <c r="O151" s="650"/>
      <c r="P151" s="650"/>
      <c r="Q151" s="650"/>
      <c r="R151" s="652"/>
    </row>
    <row r="152" spans="2:18" ht="20.25">
      <c r="B152" s="648"/>
      <c r="C152" s="648"/>
      <c r="D152" s="648"/>
      <c r="E152" s="649"/>
      <c r="F152" s="650"/>
      <c r="G152" s="650"/>
      <c r="H152" s="650"/>
      <c r="I152" s="650"/>
      <c r="J152" s="650"/>
      <c r="K152" s="650"/>
      <c r="L152" s="650"/>
      <c r="M152" s="650"/>
      <c r="N152" s="651"/>
      <c r="O152" s="650"/>
      <c r="P152" s="650"/>
      <c r="Q152" s="650"/>
      <c r="R152" s="652"/>
    </row>
    <row r="153" spans="5:17" ht="20.25">
      <c r="E153" s="653" t="s">
        <v>525</v>
      </c>
      <c r="Q153" s="499" t="s">
        <v>584</v>
      </c>
    </row>
    <row r="156" spans="7:18" ht="20.25">
      <c r="G156" s="654">
        <f>F149-10000</f>
        <v>85014439</v>
      </c>
      <c r="N156" s="527">
        <f>K149-Q149</f>
        <v>1086450</v>
      </c>
      <c r="R156" s="654"/>
    </row>
  </sheetData>
  <sheetProtection/>
  <mergeCells count="21">
    <mergeCell ref="K6:K7"/>
    <mergeCell ref="F6:F7"/>
    <mergeCell ref="B4:C4"/>
    <mergeCell ref="O2:R2"/>
    <mergeCell ref="H6:I6"/>
    <mergeCell ref="R5:R7"/>
    <mergeCell ref="B3:Q3"/>
    <mergeCell ref="C5:C7"/>
    <mergeCell ref="B5:B7"/>
    <mergeCell ref="N6:N7"/>
    <mergeCell ref="F5:J5"/>
    <mergeCell ref="Q6:Q7"/>
    <mergeCell ref="E5:E7"/>
    <mergeCell ref="J6:J7"/>
    <mergeCell ref="O1:R1"/>
    <mergeCell ref="O6:P6"/>
    <mergeCell ref="A5:A7"/>
    <mergeCell ref="G6:G7"/>
    <mergeCell ref="L6:M6"/>
    <mergeCell ref="D5:D7"/>
    <mergeCell ref="K5:Q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2" min="1" max="16" man="1"/>
    <brk id="69" min="1" max="16" man="1"/>
    <brk id="92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514</v>
      </c>
      <c r="D1" s="82"/>
      <c r="E1" s="82"/>
      <c r="F1" s="82"/>
      <c r="H1" s="83"/>
      <c r="I1" s="83"/>
      <c r="J1" s="83"/>
      <c r="K1" s="83"/>
      <c r="L1" s="83"/>
      <c r="M1" s="747"/>
      <c r="N1" s="747"/>
      <c r="O1" s="747"/>
      <c r="P1" s="747"/>
      <c r="Q1" s="748" t="s">
        <v>659</v>
      </c>
      <c r="R1" s="748"/>
      <c r="S1" s="748"/>
    </row>
    <row r="2" ht="6" customHeight="1"/>
    <row r="3" spans="1:20" ht="27" customHeight="1">
      <c r="A3" s="84"/>
      <c r="B3" s="84"/>
      <c r="C3" s="84"/>
      <c r="D3" s="749" t="s">
        <v>163</v>
      </c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</row>
    <row r="4" spans="1:16" ht="24.75" customHeight="1" thickBot="1">
      <c r="A4" s="85"/>
      <c r="B4" s="85"/>
      <c r="D4" s="35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526</v>
      </c>
    </row>
    <row r="5" spans="1:20" ht="15" customHeight="1">
      <c r="A5" s="716" t="s">
        <v>205</v>
      </c>
      <c r="B5" s="717"/>
      <c r="C5" s="718"/>
      <c r="D5" s="712" t="s">
        <v>92</v>
      </c>
      <c r="E5" s="732" t="s">
        <v>93</v>
      </c>
      <c r="F5" s="732"/>
      <c r="G5" s="732"/>
      <c r="H5" s="732"/>
      <c r="I5" s="732"/>
      <c r="J5" s="732"/>
      <c r="K5" s="732"/>
      <c r="L5" s="732"/>
      <c r="M5" s="732"/>
      <c r="N5" s="732"/>
      <c r="O5" s="733"/>
      <c r="P5" s="733"/>
      <c r="Q5" s="750" t="s">
        <v>454</v>
      </c>
      <c r="R5" s="751"/>
      <c r="S5" s="751"/>
      <c r="T5" s="752"/>
    </row>
    <row r="6" spans="1:20" ht="20.25" customHeight="1">
      <c r="A6" s="719"/>
      <c r="B6" s="720"/>
      <c r="C6" s="721"/>
      <c r="D6" s="713"/>
      <c r="E6" s="731" t="s">
        <v>430</v>
      </c>
      <c r="F6" s="731" t="s">
        <v>183</v>
      </c>
      <c r="G6" s="737" t="s">
        <v>220</v>
      </c>
      <c r="H6" s="737"/>
      <c r="I6" s="737"/>
      <c r="J6" s="737"/>
      <c r="K6" s="737"/>
      <c r="L6" s="737"/>
      <c r="M6" s="737"/>
      <c r="N6" s="737"/>
      <c r="O6" s="482"/>
      <c r="P6" s="698" t="s">
        <v>94</v>
      </c>
      <c r="Q6" s="743" t="s">
        <v>220</v>
      </c>
      <c r="R6" s="744"/>
      <c r="S6" s="745"/>
      <c r="T6" s="740" t="s">
        <v>94</v>
      </c>
    </row>
    <row r="7" spans="1:20" ht="13.5" customHeight="1">
      <c r="A7" s="719"/>
      <c r="B7" s="720"/>
      <c r="C7" s="721"/>
      <c r="D7" s="713"/>
      <c r="E7" s="731"/>
      <c r="F7" s="731"/>
      <c r="G7" s="731" t="s">
        <v>181</v>
      </c>
      <c r="H7" s="731" t="s">
        <v>362</v>
      </c>
      <c r="I7" s="734" t="s">
        <v>596</v>
      </c>
      <c r="J7" s="734" t="s">
        <v>597</v>
      </c>
      <c r="K7" s="731" t="s">
        <v>10</v>
      </c>
      <c r="L7" s="734" t="s">
        <v>172</v>
      </c>
      <c r="M7" s="731" t="s">
        <v>228</v>
      </c>
      <c r="N7" s="731" t="s">
        <v>229</v>
      </c>
      <c r="O7" s="731" t="s">
        <v>144</v>
      </c>
      <c r="P7" s="698"/>
      <c r="Q7" s="710" t="s">
        <v>154</v>
      </c>
      <c r="R7" s="746" t="s">
        <v>608</v>
      </c>
      <c r="S7" s="710" t="s">
        <v>184</v>
      </c>
      <c r="T7" s="741"/>
    </row>
    <row r="8" spans="1:20" ht="22.5" customHeight="1">
      <c r="A8" s="719"/>
      <c r="B8" s="720"/>
      <c r="C8" s="721"/>
      <c r="D8" s="713"/>
      <c r="E8" s="731"/>
      <c r="F8" s="731"/>
      <c r="G8" s="731"/>
      <c r="H8" s="731"/>
      <c r="I8" s="735"/>
      <c r="J8" s="738"/>
      <c r="K8" s="731"/>
      <c r="L8" s="738"/>
      <c r="M8" s="731"/>
      <c r="N8" s="731"/>
      <c r="O8" s="731"/>
      <c r="P8" s="698"/>
      <c r="Q8" s="710"/>
      <c r="R8" s="710"/>
      <c r="S8" s="710"/>
      <c r="T8" s="741"/>
    </row>
    <row r="9" spans="1:20" ht="15.75" customHeight="1">
      <c r="A9" s="719"/>
      <c r="B9" s="720"/>
      <c r="C9" s="721"/>
      <c r="D9" s="713"/>
      <c r="E9" s="731"/>
      <c r="F9" s="731"/>
      <c r="G9" s="731"/>
      <c r="H9" s="731"/>
      <c r="I9" s="735"/>
      <c r="J9" s="738"/>
      <c r="K9" s="731"/>
      <c r="L9" s="738"/>
      <c r="M9" s="731"/>
      <c r="N9" s="731"/>
      <c r="O9" s="731"/>
      <c r="P9" s="698"/>
      <c r="Q9" s="710"/>
      <c r="R9" s="710"/>
      <c r="S9" s="710"/>
      <c r="T9" s="741"/>
    </row>
    <row r="10" spans="1:20" ht="307.5" customHeight="1">
      <c r="A10" s="719"/>
      <c r="B10" s="720"/>
      <c r="C10" s="721"/>
      <c r="D10" s="713"/>
      <c r="E10" s="731"/>
      <c r="F10" s="731"/>
      <c r="G10" s="731"/>
      <c r="H10" s="731"/>
      <c r="I10" s="736"/>
      <c r="J10" s="739"/>
      <c r="K10" s="731"/>
      <c r="L10" s="739"/>
      <c r="M10" s="731"/>
      <c r="N10" s="731"/>
      <c r="O10" s="731"/>
      <c r="P10" s="698"/>
      <c r="Q10" s="711"/>
      <c r="R10" s="711"/>
      <c r="S10" s="711"/>
      <c r="T10" s="742"/>
    </row>
    <row r="11" spans="1:20" ht="36.75" customHeight="1">
      <c r="A11" s="722"/>
      <c r="B11" s="723"/>
      <c r="C11" s="724"/>
      <c r="D11" s="714"/>
      <c r="E11" s="485"/>
      <c r="F11" s="698" t="s">
        <v>171</v>
      </c>
      <c r="G11" s="699"/>
      <c r="H11" s="699"/>
      <c r="I11" s="699"/>
      <c r="J11" s="699"/>
      <c r="K11" s="699"/>
      <c r="L11" s="699"/>
      <c r="M11" s="699"/>
      <c r="N11" s="699"/>
      <c r="O11" s="700"/>
      <c r="P11" s="488"/>
      <c r="Q11" s="728" t="s">
        <v>170</v>
      </c>
      <c r="R11" s="729"/>
      <c r="S11" s="729"/>
      <c r="T11" s="730"/>
    </row>
    <row r="12" spans="1:20" ht="70.5" customHeight="1">
      <c r="A12" s="725"/>
      <c r="B12" s="726"/>
      <c r="C12" s="727"/>
      <c r="D12" s="715"/>
      <c r="E12" s="485"/>
      <c r="F12" s="485">
        <v>41040200</v>
      </c>
      <c r="G12" s="485">
        <v>41050000</v>
      </c>
      <c r="H12" s="485">
        <v>41051500</v>
      </c>
      <c r="I12" s="490">
        <v>41032500</v>
      </c>
      <c r="J12" s="484">
        <v>41055000</v>
      </c>
      <c r="K12" s="484">
        <v>41053000</v>
      </c>
      <c r="L12" s="484">
        <v>41051400</v>
      </c>
      <c r="M12" s="485">
        <v>41053900</v>
      </c>
      <c r="N12" s="485">
        <v>41053900</v>
      </c>
      <c r="O12" s="488">
        <v>41053900</v>
      </c>
      <c r="P12" s="488"/>
      <c r="Q12" s="487">
        <v>9770</v>
      </c>
      <c r="R12" s="489">
        <v>9800</v>
      </c>
      <c r="S12" s="489">
        <v>9410</v>
      </c>
      <c r="T12" s="486"/>
    </row>
    <row r="13" spans="1:20" ht="15.75">
      <c r="A13" s="705">
        <v>1</v>
      </c>
      <c r="B13" s="705"/>
      <c r="C13" s="706"/>
      <c r="D13" s="341">
        <v>2</v>
      </c>
      <c r="E13" s="338"/>
      <c r="F13" s="87">
        <v>3</v>
      </c>
      <c r="G13" s="339">
        <v>4</v>
      </c>
      <c r="H13" s="340">
        <v>8</v>
      </c>
      <c r="I13" s="340">
        <v>9</v>
      </c>
      <c r="J13" s="340">
        <v>10</v>
      </c>
      <c r="K13" s="340"/>
      <c r="L13" s="340"/>
      <c r="M13" s="340">
        <v>11</v>
      </c>
      <c r="N13" s="340">
        <v>12</v>
      </c>
      <c r="O13" s="346">
        <v>13</v>
      </c>
      <c r="P13" s="346">
        <v>14</v>
      </c>
      <c r="Q13" s="491">
        <v>15</v>
      </c>
      <c r="R13" s="492">
        <v>16</v>
      </c>
      <c r="S13" s="492">
        <v>17</v>
      </c>
      <c r="T13" s="493">
        <v>18</v>
      </c>
    </row>
    <row r="14" spans="1:20" ht="99" customHeight="1">
      <c r="A14" s="703">
        <v>2510000000</v>
      </c>
      <c r="B14" s="703" t="s">
        <v>269</v>
      </c>
      <c r="C14" s="704" t="s">
        <v>270</v>
      </c>
      <c r="D14" s="429" t="s">
        <v>164</v>
      </c>
      <c r="E14" s="226"/>
      <c r="F14" s="226">
        <v>359200</v>
      </c>
      <c r="G14" s="360">
        <v>381600</v>
      </c>
      <c r="H14" s="360">
        <v>67000</v>
      </c>
      <c r="I14" s="360"/>
      <c r="J14" s="360">
        <v>312800</v>
      </c>
      <c r="K14" s="360">
        <v>1911500</v>
      </c>
      <c r="L14" s="360">
        <v>421561</v>
      </c>
      <c r="M14" s="361">
        <v>19800</v>
      </c>
      <c r="N14" s="361">
        <v>18200</v>
      </c>
      <c r="O14" s="483">
        <v>55000</v>
      </c>
      <c r="P14" s="362">
        <f>SUM(E14:O14)</f>
        <v>3546661</v>
      </c>
      <c r="Q14" s="349"/>
      <c r="R14" s="352"/>
      <c r="S14" s="352"/>
      <c r="T14" s="350"/>
    </row>
    <row r="15" spans="1:20" ht="71.25" customHeight="1">
      <c r="A15" s="703">
        <v>25313200000</v>
      </c>
      <c r="B15" s="703">
        <v>16</v>
      </c>
      <c r="C15" s="704" t="s">
        <v>271</v>
      </c>
      <c r="D15" s="430" t="s">
        <v>169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7"/>
      <c r="P15" s="347">
        <f>SUM(E15:N15)</f>
        <v>0</v>
      </c>
      <c r="Q15" s="351">
        <v>191500</v>
      </c>
      <c r="R15" s="351"/>
      <c r="S15" s="351">
        <v>2688200</v>
      </c>
      <c r="T15" s="353">
        <f>Q15+S15</f>
        <v>2879700</v>
      </c>
    </row>
    <row r="16" spans="1:20" ht="64.5" customHeight="1">
      <c r="A16" s="707"/>
      <c r="B16" s="708"/>
      <c r="C16" s="709"/>
      <c r="D16" s="431" t="s">
        <v>272</v>
      </c>
      <c r="E16" s="386"/>
      <c r="F16" s="386"/>
      <c r="G16" s="387"/>
      <c r="H16" s="388"/>
      <c r="I16" s="388"/>
      <c r="J16" s="388"/>
      <c r="K16" s="388"/>
      <c r="L16" s="388"/>
      <c r="M16" s="388"/>
      <c r="N16" s="388"/>
      <c r="O16" s="389"/>
      <c r="P16" s="389"/>
      <c r="Q16" s="390"/>
      <c r="R16" s="391">
        <v>110000</v>
      </c>
      <c r="S16" s="391"/>
      <c r="T16" s="353">
        <f>Q16+S16+R16</f>
        <v>110000</v>
      </c>
    </row>
    <row r="17" spans="1:20" ht="24" customHeight="1" thickBot="1">
      <c r="A17" s="701"/>
      <c r="B17" s="701"/>
      <c r="C17" s="702"/>
      <c r="D17" s="428" t="s">
        <v>444</v>
      </c>
      <c r="E17" s="342">
        <f>E14+E15</f>
        <v>0</v>
      </c>
      <c r="F17" s="363">
        <f aca="true" t="shared" si="0" ref="F17:P17">F14+F15+F16</f>
        <v>359200</v>
      </c>
      <c r="G17" s="363">
        <f t="shared" si="0"/>
        <v>381600</v>
      </c>
      <c r="H17" s="363">
        <f t="shared" si="0"/>
        <v>67000</v>
      </c>
      <c r="I17" s="363">
        <f t="shared" si="0"/>
        <v>0</v>
      </c>
      <c r="J17" s="363">
        <f t="shared" si="0"/>
        <v>312800</v>
      </c>
      <c r="K17" s="363">
        <f t="shared" si="0"/>
        <v>1911500</v>
      </c>
      <c r="L17" s="363">
        <f t="shared" si="0"/>
        <v>421561</v>
      </c>
      <c r="M17" s="363">
        <f t="shared" si="0"/>
        <v>19800</v>
      </c>
      <c r="N17" s="363">
        <f t="shared" si="0"/>
        <v>18200</v>
      </c>
      <c r="O17" s="363">
        <f t="shared" si="0"/>
        <v>55000</v>
      </c>
      <c r="P17" s="363">
        <f t="shared" si="0"/>
        <v>3546661</v>
      </c>
      <c r="Q17" s="348">
        <f>Q14+Q15</f>
        <v>191500</v>
      </c>
      <c r="R17" s="348">
        <f>R14+R15+R16</f>
        <v>110000</v>
      </c>
      <c r="S17" s="348">
        <f>S14+S15</f>
        <v>2688200</v>
      </c>
      <c r="T17" s="392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6" t="s">
        <v>525</v>
      </c>
      <c r="F22" s="82"/>
      <c r="H22" s="93"/>
      <c r="I22" s="93"/>
      <c r="J22" s="93"/>
      <c r="K22" s="93"/>
      <c r="L22" s="93"/>
      <c r="M22" s="223"/>
      <c r="N22" s="93"/>
      <c r="O22" s="93"/>
      <c r="P22" s="427" t="s">
        <v>583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62" customHeight="1">
      <c r="B1" s="96"/>
      <c r="C1" s="96"/>
      <c r="D1" s="96"/>
      <c r="E1" s="96"/>
      <c r="F1" s="96"/>
      <c r="G1" s="354"/>
      <c r="H1" s="755" t="s">
        <v>660</v>
      </c>
      <c r="I1" s="755"/>
      <c r="J1" s="755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7" t="s">
        <v>378</v>
      </c>
      <c r="C5" s="757"/>
      <c r="D5" s="757"/>
      <c r="E5" s="757"/>
      <c r="F5" s="757"/>
      <c r="G5" s="757"/>
      <c r="H5" s="757"/>
      <c r="I5" s="757"/>
      <c r="J5" s="757"/>
    </row>
    <row r="6" spans="2:10" ht="21.75" customHeight="1">
      <c r="B6" s="757"/>
      <c r="C6" s="757"/>
      <c r="D6" s="757"/>
      <c r="E6" s="757"/>
      <c r="F6" s="757"/>
      <c r="G6" s="757"/>
      <c r="H6" s="757"/>
      <c r="I6" s="757"/>
      <c r="J6" s="757"/>
    </row>
    <row r="7" spans="2:10" ht="19.5" thickBot="1">
      <c r="B7" s="358">
        <v>25539000000</v>
      </c>
      <c r="C7" s="96"/>
      <c r="D7" s="96"/>
      <c r="E7" s="96"/>
      <c r="F7" s="96"/>
      <c r="G7" s="96"/>
      <c r="H7" s="96"/>
      <c r="I7" s="96"/>
      <c r="J7" s="101" t="s">
        <v>526</v>
      </c>
    </row>
    <row r="8" spans="1:10" ht="38.25" customHeight="1">
      <c r="A8" s="758" t="s">
        <v>95</v>
      </c>
      <c r="B8" s="760" t="s">
        <v>85</v>
      </c>
      <c r="C8" s="764" t="s">
        <v>96</v>
      </c>
      <c r="D8" s="766" t="s">
        <v>84</v>
      </c>
      <c r="E8" s="753" t="s">
        <v>379</v>
      </c>
      <c r="F8" s="762" t="s">
        <v>380</v>
      </c>
      <c r="G8" s="753" t="s">
        <v>381</v>
      </c>
      <c r="H8" s="753" t="s">
        <v>383</v>
      </c>
      <c r="I8" s="753" t="s">
        <v>382</v>
      </c>
      <c r="J8" s="753" t="s">
        <v>97</v>
      </c>
    </row>
    <row r="9" spans="1:10" ht="67.5" customHeight="1" thickBot="1">
      <c r="A9" s="759"/>
      <c r="B9" s="761"/>
      <c r="C9" s="765"/>
      <c r="D9" s="767"/>
      <c r="E9" s="754"/>
      <c r="F9" s="763"/>
      <c r="G9" s="754"/>
      <c r="H9" s="754"/>
      <c r="I9" s="754"/>
      <c r="J9" s="754"/>
    </row>
    <row r="10" spans="1:10" ht="13.5" thickBot="1">
      <c r="A10" s="171" t="s">
        <v>274</v>
      </c>
      <c r="B10" s="172" t="s">
        <v>275</v>
      </c>
      <c r="C10" s="173" t="s">
        <v>445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402</v>
      </c>
      <c r="B11" s="178"/>
      <c r="C11" s="178"/>
      <c r="D11" s="179" t="s">
        <v>532</v>
      </c>
      <c r="E11" s="180"/>
      <c r="F11" s="181">
        <f>F12</f>
        <v>0</v>
      </c>
      <c r="G11" s="181">
        <f>G12</f>
        <v>0</v>
      </c>
      <c r="H11" s="359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284</v>
      </c>
      <c r="B12" s="183"/>
      <c r="C12" s="183"/>
      <c r="D12" s="184" t="s">
        <v>532</v>
      </c>
      <c r="E12" s="185"/>
      <c r="F12" s="186">
        <f>SUM(F13:F13)</f>
        <v>0</v>
      </c>
      <c r="G12" s="438">
        <f>SUM(G13:G13)</f>
        <v>0</v>
      </c>
      <c r="H12" s="439"/>
      <c r="I12" s="440">
        <f>SUM(I13:I14,I15,I16)</f>
        <v>217111.51</v>
      </c>
      <c r="J12" s="441">
        <f>SUM(J13:J13)</f>
        <v>0</v>
      </c>
    </row>
    <row r="13" spans="1:10" s="103" customFormat="1" ht="141" customHeight="1">
      <c r="A13" s="78" t="s">
        <v>67</v>
      </c>
      <c r="B13" s="78" t="s">
        <v>70</v>
      </c>
      <c r="C13" s="78" t="s">
        <v>534</v>
      </c>
      <c r="D13" s="144" t="s">
        <v>422</v>
      </c>
      <c r="E13" s="432" t="s">
        <v>276</v>
      </c>
      <c r="F13" s="176">
        <v>0</v>
      </c>
      <c r="G13" s="149"/>
      <c r="H13" s="149"/>
      <c r="I13" s="442">
        <v>45000</v>
      </c>
      <c r="J13" s="149"/>
    </row>
    <row r="14" spans="1:10" s="103" customFormat="1" ht="78.75" customHeight="1" hidden="1" thickBot="1">
      <c r="A14" s="157" t="s">
        <v>38</v>
      </c>
      <c r="B14" s="157" t="s">
        <v>39</v>
      </c>
      <c r="C14" s="157" t="s">
        <v>538</v>
      </c>
      <c r="D14" s="80" t="s">
        <v>40</v>
      </c>
      <c r="E14" s="433" t="s">
        <v>486</v>
      </c>
      <c r="F14" s="381"/>
      <c r="G14" s="149"/>
      <c r="H14" s="149"/>
      <c r="I14" s="442"/>
      <c r="J14" s="149"/>
    </row>
    <row r="15" spans="1:10" s="103" customFormat="1" ht="78.75" customHeight="1">
      <c r="A15" s="160" t="s">
        <v>653</v>
      </c>
      <c r="B15" s="157" t="s">
        <v>423</v>
      </c>
      <c r="C15" s="157" t="s">
        <v>537</v>
      </c>
      <c r="D15" s="80" t="s">
        <v>17</v>
      </c>
      <c r="E15" s="434" t="s">
        <v>276</v>
      </c>
      <c r="F15" s="381"/>
      <c r="G15" s="149"/>
      <c r="H15" s="149"/>
      <c r="I15" s="442">
        <v>171140</v>
      </c>
      <c r="J15" s="149"/>
    </row>
    <row r="16" spans="1:10" s="103" customFormat="1" ht="99.75" customHeight="1" thickBot="1">
      <c r="A16" s="157" t="s">
        <v>493</v>
      </c>
      <c r="B16" s="157" t="s">
        <v>494</v>
      </c>
      <c r="C16" s="157" t="s">
        <v>495</v>
      </c>
      <c r="D16" s="80" t="s">
        <v>496</v>
      </c>
      <c r="E16" s="434" t="s">
        <v>451</v>
      </c>
      <c r="F16" s="381"/>
      <c r="G16" s="149"/>
      <c r="H16" s="149"/>
      <c r="I16" s="442">
        <v>971.51</v>
      </c>
      <c r="J16" s="149"/>
    </row>
    <row r="17" spans="1:10" ht="60.75">
      <c r="A17" s="190" t="s">
        <v>65</v>
      </c>
      <c r="B17" s="191"/>
      <c r="C17" s="191"/>
      <c r="D17" s="179" t="s">
        <v>50</v>
      </c>
      <c r="E17" s="435"/>
      <c r="F17" s="181">
        <f>F18</f>
        <v>0</v>
      </c>
      <c r="G17" s="443">
        <f>G18</f>
        <v>0</v>
      </c>
      <c r="H17" s="444">
        <f>H18</f>
        <v>0</v>
      </c>
      <c r="I17" s="444">
        <f>I18</f>
        <v>260323.82</v>
      </c>
      <c r="J17" s="444">
        <f>J18</f>
        <v>0</v>
      </c>
    </row>
    <row r="18" spans="1:10" ht="59.25" thickBot="1">
      <c r="A18" s="182" t="s">
        <v>66</v>
      </c>
      <c r="B18" s="183"/>
      <c r="C18" s="183"/>
      <c r="D18" s="249" t="s">
        <v>50</v>
      </c>
      <c r="E18" s="436"/>
      <c r="F18" s="186">
        <f>SUM(F25:F25)</f>
        <v>0</v>
      </c>
      <c r="G18" s="445">
        <f>SUM(G25:G25)</f>
        <v>0</v>
      </c>
      <c r="H18" s="446">
        <f>SUM(H20:H33)</f>
        <v>0</v>
      </c>
      <c r="I18" s="447">
        <f>I19+I20+I21</f>
        <v>260323.82</v>
      </c>
      <c r="J18" s="446"/>
    </row>
    <row r="19" spans="1:10" ht="93.75">
      <c r="A19" s="157" t="s">
        <v>497</v>
      </c>
      <c r="B19" s="157" t="s">
        <v>494</v>
      </c>
      <c r="C19" s="157" t="s">
        <v>495</v>
      </c>
      <c r="D19" s="80" t="s">
        <v>496</v>
      </c>
      <c r="E19" s="434" t="s">
        <v>451</v>
      </c>
      <c r="F19" s="383"/>
      <c r="G19" s="448"/>
      <c r="H19" s="449"/>
      <c r="I19" s="450">
        <v>12360.82</v>
      </c>
      <c r="J19" s="449"/>
    </row>
    <row r="20" spans="1:10" ht="93.75">
      <c r="A20" s="157" t="s">
        <v>192</v>
      </c>
      <c r="B20" s="157" t="s">
        <v>242</v>
      </c>
      <c r="C20" s="157" t="s">
        <v>52</v>
      </c>
      <c r="D20" s="80" t="s">
        <v>470</v>
      </c>
      <c r="E20" s="437" t="s">
        <v>117</v>
      </c>
      <c r="F20" s="149"/>
      <c r="G20" s="149"/>
      <c r="H20" s="149"/>
      <c r="I20" s="442">
        <v>27518</v>
      </c>
      <c r="J20" s="149"/>
    </row>
    <row r="21" spans="1:10" ht="129.75" customHeight="1">
      <c r="A21" s="157" t="s">
        <v>192</v>
      </c>
      <c r="B21" s="157" t="s">
        <v>242</v>
      </c>
      <c r="C21" s="157" t="s">
        <v>52</v>
      </c>
      <c r="D21" s="80" t="s">
        <v>470</v>
      </c>
      <c r="E21" s="437" t="s">
        <v>5</v>
      </c>
      <c r="F21" s="149"/>
      <c r="G21" s="478"/>
      <c r="H21" s="478"/>
      <c r="I21" s="479">
        <v>220445</v>
      </c>
      <c r="J21" s="478"/>
    </row>
    <row r="22" spans="1:10" ht="91.5" customHeight="1">
      <c r="A22" s="147" t="s">
        <v>293</v>
      </c>
      <c r="B22" s="147"/>
      <c r="C22" s="147"/>
      <c r="D22" s="142" t="s">
        <v>61</v>
      </c>
      <c r="E22" s="437"/>
      <c r="F22" s="149"/>
      <c r="G22" s="478"/>
      <c r="H22" s="478"/>
      <c r="I22" s="481">
        <f>I24</f>
        <v>16000</v>
      </c>
      <c r="J22" s="478"/>
    </row>
    <row r="23" spans="1:10" ht="96.75" customHeight="1">
      <c r="A23" s="143" t="s">
        <v>294</v>
      </c>
      <c r="B23" s="143"/>
      <c r="C23" s="143"/>
      <c r="D23" s="480" t="s">
        <v>61</v>
      </c>
      <c r="E23" s="437"/>
      <c r="F23" s="149"/>
      <c r="G23" s="478"/>
      <c r="H23" s="478"/>
      <c r="I23" s="481">
        <f>I24</f>
        <v>16000</v>
      </c>
      <c r="J23" s="478"/>
    </row>
    <row r="24" spans="1:10" ht="37.5">
      <c r="A24" s="475">
        <v>1014030</v>
      </c>
      <c r="B24" s="474" t="s">
        <v>267</v>
      </c>
      <c r="C24" s="154" t="s">
        <v>62</v>
      </c>
      <c r="D24" s="145" t="s">
        <v>642</v>
      </c>
      <c r="E24" s="432" t="s">
        <v>276</v>
      </c>
      <c r="F24" s="176">
        <v>0</v>
      </c>
      <c r="G24" s="478"/>
      <c r="H24" s="478"/>
      <c r="I24" s="479">
        <v>16000</v>
      </c>
      <c r="J24" s="478"/>
    </row>
    <row r="25" spans="1:10" ht="18.75">
      <c r="A25" s="161"/>
      <c r="B25" s="756" t="s">
        <v>277</v>
      </c>
      <c r="C25" s="756"/>
      <c r="D25" s="756"/>
      <c r="E25" s="756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4" t="s">
        <v>525</v>
      </c>
      <c r="C29" s="224"/>
      <c r="D29" s="224"/>
      <c r="F29" s="103"/>
      <c r="G29" s="103"/>
      <c r="H29" s="103"/>
      <c r="I29" s="225" t="s">
        <v>583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8"/>
  <sheetViews>
    <sheetView showZeros="0" zoomScale="50" zoomScaleNormal="50" zoomScaleSheetLayoutView="100" zoomScalePageLayoutView="0" workbookViewId="0" topLeftCell="B1">
      <pane xSplit="1" ySplit="6" topLeftCell="D7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H1" sqref="H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99.5" customHeight="1">
      <c r="C1" s="104"/>
      <c r="D1" s="104"/>
      <c r="E1" s="105"/>
      <c r="F1" s="104"/>
      <c r="G1" s="104"/>
      <c r="H1" s="770" t="s">
        <v>661</v>
      </c>
      <c r="I1" s="770"/>
      <c r="J1" s="770"/>
      <c r="K1" s="770"/>
    </row>
    <row r="2" spans="3:17" ht="75" customHeight="1">
      <c r="C2" s="104"/>
      <c r="D2" s="771" t="s">
        <v>384</v>
      </c>
      <c r="E2" s="771"/>
      <c r="F2" s="771"/>
      <c r="G2" s="771"/>
      <c r="H2" s="771"/>
      <c r="I2" s="771"/>
      <c r="J2" s="771"/>
      <c r="K2" s="107"/>
      <c r="Q2" s="108"/>
    </row>
    <row r="3" spans="3:23" ht="28.5" customHeight="1" thickBot="1">
      <c r="C3" s="781">
        <v>25539000000</v>
      </c>
      <c r="D3" s="781"/>
      <c r="E3" s="772"/>
      <c r="F3" s="772"/>
      <c r="G3" s="772"/>
      <c r="H3" s="772"/>
      <c r="I3" s="772"/>
      <c r="J3" s="772"/>
      <c r="K3" s="110" t="s">
        <v>526</v>
      </c>
      <c r="W3" s="166"/>
    </row>
    <row r="4" spans="2:11" ht="92.25" customHeight="1" thickBot="1">
      <c r="B4" s="764" t="s">
        <v>95</v>
      </c>
      <c r="C4" s="764" t="s">
        <v>85</v>
      </c>
      <c r="D4" s="764" t="s">
        <v>96</v>
      </c>
      <c r="E4" s="768" t="s">
        <v>84</v>
      </c>
      <c r="F4" s="775" t="s">
        <v>86</v>
      </c>
      <c r="G4" s="775" t="s">
        <v>83</v>
      </c>
      <c r="H4" s="777" t="s">
        <v>87</v>
      </c>
      <c r="I4" s="779" t="s">
        <v>339</v>
      </c>
      <c r="J4" s="773" t="s">
        <v>340</v>
      </c>
      <c r="K4" s="774"/>
    </row>
    <row r="5" spans="2:11" ht="35.25" customHeight="1" thickBot="1">
      <c r="B5" s="765"/>
      <c r="C5" s="765"/>
      <c r="D5" s="765"/>
      <c r="E5" s="769"/>
      <c r="F5" s="776"/>
      <c r="G5" s="776"/>
      <c r="H5" s="778"/>
      <c r="I5" s="780"/>
      <c r="J5" s="299" t="s">
        <v>88</v>
      </c>
      <c r="K5" s="300" t="s">
        <v>89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7">
        <v>5</v>
      </c>
      <c r="G6" s="298">
        <v>6</v>
      </c>
      <c r="H6" s="292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533</v>
      </c>
      <c r="C7" s="178"/>
      <c r="D7" s="178"/>
      <c r="E7" s="179" t="s">
        <v>532</v>
      </c>
      <c r="F7" s="180"/>
      <c r="G7" s="295"/>
      <c r="H7" s="303">
        <f>I7+J7</f>
        <v>9168522</v>
      </c>
      <c r="I7" s="181">
        <f>I8</f>
        <v>8921982</v>
      </c>
      <c r="J7" s="181">
        <f>J8</f>
        <v>246540</v>
      </c>
      <c r="K7" s="202">
        <f>K8</f>
        <v>204240</v>
      </c>
    </row>
    <row r="8" spans="1:11" s="117" customFormat="1" ht="32.25" customHeight="1" thickBot="1">
      <c r="A8" s="111"/>
      <c r="B8" s="455" t="s">
        <v>284</v>
      </c>
      <c r="C8" s="183"/>
      <c r="D8" s="183"/>
      <c r="E8" s="184" t="s">
        <v>532</v>
      </c>
      <c r="F8" s="185"/>
      <c r="G8" s="185"/>
      <c r="H8" s="302">
        <f>I8+J8</f>
        <v>9168522</v>
      </c>
      <c r="I8" s="186">
        <f>SUM(I9:I29)</f>
        <v>8921982</v>
      </c>
      <c r="J8" s="186">
        <f>SUM(J9:J28)</f>
        <v>246540</v>
      </c>
      <c r="K8" s="186">
        <f>SUM(K9:K28)</f>
        <v>204240</v>
      </c>
    </row>
    <row r="9" spans="1:11" s="117" customFormat="1" ht="109.5" customHeight="1">
      <c r="A9" s="111"/>
      <c r="B9" s="78" t="s">
        <v>67</v>
      </c>
      <c r="C9" s="78" t="s">
        <v>70</v>
      </c>
      <c r="D9" s="78" t="s">
        <v>534</v>
      </c>
      <c r="E9" s="144" t="s">
        <v>422</v>
      </c>
      <c r="F9" s="256" t="s">
        <v>616</v>
      </c>
      <c r="G9" s="254" t="s">
        <v>617</v>
      </c>
      <c r="H9" s="301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67</v>
      </c>
      <c r="C10" s="78" t="s">
        <v>70</v>
      </c>
      <c r="D10" s="78" t="s">
        <v>534</v>
      </c>
      <c r="E10" s="144" t="s">
        <v>422</v>
      </c>
      <c r="F10" s="256" t="s">
        <v>462</v>
      </c>
      <c r="G10" s="254" t="s">
        <v>635</v>
      </c>
      <c r="H10" s="301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36</v>
      </c>
      <c r="C11" s="241" t="s">
        <v>203</v>
      </c>
      <c r="D11" s="78" t="s">
        <v>543</v>
      </c>
      <c r="E11" s="144" t="s">
        <v>37</v>
      </c>
      <c r="F11" s="254" t="s">
        <v>610</v>
      </c>
      <c r="G11" s="254" t="s">
        <v>611</v>
      </c>
      <c r="H11" s="301">
        <f aca="true" t="shared" si="0" ref="H11:H28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165</v>
      </c>
      <c r="C12" s="157" t="s">
        <v>166</v>
      </c>
      <c r="D12" s="157" t="s">
        <v>167</v>
      </c>
      <c r="E12" s="227" t="s">
        <v>168</v>
      </c>
      <c r="F12" s="255" t="s">
        <v>0</v>
      </c>
      <c r="G12" s="254" t="s">
        <v>654</v>
      </c>
      <c r="H12" s="301">
        <f t="shared" si="0"/>
        <v>0</v>
      </c>
      <c r="I12" s="200"/>
      <c r="J12" s="201"/>
      <c r="K12" s="163"/>
    </row>
    <row r="13" spans="1:11" s="117" customFormat="1" ht="87.75" customHeight="1">
      <c r="A13" s="111"/>
      <c r="B13" s="528" t="s">
        <v>11</v>
      </c>
      <c r="C13" s="541" t="s">
        <v>12</v>
      </c>
      <c r="D13" s="656" t="s">
        <v>69</v>
      </c>
      <c r="E13" s="657" t="s">
        <v>13</v>
      </c>
      <c r="F13" s="255" t="s">
        <v>581</v>
      </c>
      <c r="G13" s="254" t="s">
        <v>582</v>
      </c>
      <c r="H13" s="301">
        <f t="shared" si="0"/>
        <v>354882</v>
      </c>
      <c r="I13" s="200">
        <v>354882</v>
      </c>
      <c r="J13" s="201"/>
      <c r="K13" s="163"/>
    </row>
    <row r="14" spans="1:11" s="117" customFormat="1" ht="147.75" customHeight="1">
      <c r="A14" s="111"/>
      <c r="B14" s="160" t="s">
        <v>288</v>
      </c>
      <c r="C14" s="197" t="s">
        <v>282</v>
      </c>
      <c r="D14" s="198" t="s">
        <v>54</v>
      </c>
      <c r="E14" s="199" t="s">
        <v>287</v>
      </c>
      <c r="F14" s="255" t="s">
        <v>455</v>
      </c>
      <c r="G14" s="254" t="s">
        <v>456</v>
      </c>
      <c r="H14" s="301">
        <f t="shared" si="0"/>
        <v>18000</v>
      </c>
      <c r="I14" s="200">
        <v>18000</v>
      </c>
      <c r="J14" s="201"/>
      <c r="K14" s="163"/>
    </row>
    <row r="15" spans="1:11" s="117" customFormat="1" ht="69.75" customHeight="1">
      <c r="A15" s="111"/>
      <c r="B15" s="160" t="s">
        <v>606</v>
      </c>
      <c r="C15" s="313" t="s">
        <v>607</v>
      </c>
      <c r="D15" s="232">
        <v>1090</v>
      </c>
      <c r="E15" s="145" t="s">
        <v>609</v>
      </c>
      <c r="F15" s="254" t="s">
        <v>478</v>
      </c>
      <c r="G15" s="255" t="s">
        <v>479</v>
      </c>
      <c r="H15" s="301">
        <f t="shared" si="0"/>
        <v>430000</v>
      </c>
      <c r="I15" s="165">
        <v>430000</v>
      </c>
      <c r="J15" s="152">
        <v>0</v>
      </c>
      <c r="K15" s="165"/>
    </row>
    <row r="16" spans="1:11" s="117" customFormat="1" ht="56.25" customHeight="1" hidden="1">
      <c r="A16" s="111"/>
      <c r="B16" s="160"/>
      <c r="C16" s="150"/>
      <c r="D16" s="151"/>
      <c r="E16" s="118" t="s">
        <v>331</v>
      </c>
      <c r="F16" s="167" t="s">
        <v>332</v>
      </c>
      <c r="G16" s="167"/>
      <c r="H16" s="301">
        <f t="shared" si="0"/>
        <v>0</v>
      </c>
      <c r="I16" s="165"/>
      <c r="J16" s="152"/>
      <c r="K16" s="165"/>
    </row>
    <row r="17" spans="1:11" s="117" customFormat="1" ht="84.75" customHeight="1">
      <c r="A17" s="111"/>
      <c r="B17" s="234" t="s">
        <v>107</v>
      </c>
      <c r="C17" s="157" t="s">
        <v>108</v>
      </c>
      <c r="D17" s="243" t="s">
        <v>537</v>
      </c>
      <c r="E17" s="145" t="s">
        <v>109</v>
      </c>
      <c r="F17" s="256" t="s">
        <v>655</v>
      </c>
      <c r="G17" s="256" t="s">
        <v>615</v>
      </c>
      <c r="H17" s="301">
        <f t="shared" si="0"/>
        <v>540000</v>
      </c>
      <c r="I17" s="165">
        <v>540000</v>
      </c>
      <c r="J17" s="152"/>
      <c r="K17" s="164"/>
    </row>
    <row r="18" spans="1:11" s="117" customFormat="1" ht="100.5" customHeight="1">
      <c r="A18" s="111"/>
      <c r="B18" s="160" t="s">
        <v>653</v>
      </c>
      <c r="C18" s="157" t="s">
        <v>423</v>
      </c>
      <c r="D18" s="157" t="s">
        <v>537</v>
      </c>
      <c r="E18" s="80" t="s">
        <v>17</v>
      </c>
      <c r="F18" s="254" t="s">
        <v>0</v>
      </c>
      <c r="G18" s="254" t="s">
        <v>654</v>
      </c>
      <c r="H18" s="301">
        <f t="shared" si="0"/>
        <v>65000</v>
      </c>
      <c r="I18" s="153">
        <v>65000</v>
      </c>
      <c r="J18" s="120"/>
      <c r="K18" s="163"/>
    </row>
    <row r="19" spans="1:11" s="117" customFormat="1" ht="93" customHeight="1">
      <c r="A19" s="111"/>
      <c r="B19" s="160" t="s">
        <v>653</v>
      </c>
      <c r="C19" s="157" t="s">
        <v>423</v>
      </c>
      <c r="D19" s="157" t="s">
        <v>537</v>
      </c>
      <c r="E19" s="80" t="s">
        <v>17</v>
      </c>
      <c r="F19" s="254" t="s">
        <v>2</v>
      </c>
      <c r="G19" s="254" t="s">
        <v>612</v>
      </c>
      <c r="H19" s="301">
        <f t="shared" si="0"/>
        <v>4756648</v>
      </c>
      <c r="I19" s="456">
        <v>4597408</v>
      </c>
      <c r="J19" s="385">
        <v>159240</v>
      </c>
      <c r="K19" s="163">
        <v>159240</v>
      </c>
    </row>
    <row r="20" spans="1:11" s="117" customFormat="1" ht="0.75" customHeight="1" hidden="1">
      <c r="A20" s="111"/>
      <c r="B20" s="157" t="s">
        <v>38</v>
      </c>
      <c r="C20" s="157" t="s">
        <v>39</v>
      </c>
      <c r="D20" s="157" t="s">
        <v>538</v>
      </c>
      <c r="E20" s="80" t="s">
        <v>17</v>
      </c>
      <c r="F20" s="167" t="s">
        <v>232</v>
      </c>
      <c r="G20" s="167"/>
      <c r="H20" s="301">
        <f t="shared" si="0"/>
        <v>0</v>
      </c>
      <c r="I20" s="140"/>
      <c r="J20" s="153"/>
      <c r="K20" s="164"/>
    </row>
    <row r="21" spans="1:11" s="117" customFormat="1" ht="147.75" customHeight="1">
      <c r="A21" s="111"/>
      <c r="B21" s="160" t="s">
        <v>113</v>
      </c>
      <c r="C21" s="157" t="s">
        <v>114</v>
      </c>
      <c r="D21" s="157" t="s">
        <v>115</v>
      </c>
      <c r="E21" s="80" t="s">
        <v>116</v>
      </c>
      <c r="F21" s="256" t="s">
        <v>476</v>
      </c>
      <c r="G21" s="256" t="s">
        <v>463</v>
      </c>
      <c r="H21" s="301">
        <f t="shared" si="0"/>
        <v>300000</v>
      </c>
      <c r="I21" s="155">
        <v>300000</v>
      </c>
      <c r="J21" s="155"/>
      <c r="K21" s="164"/>
    </row>
    <row r="22" spans="1:11" s="117" customFormat="1" ht="98.25" customHeight="1">
      <c r="A22" s="111"/>
      <c r="B22" s="157" t="s">
        <v>482</v>
      </c>
      <c r="C22" s="157" t="s">
        <v>483</v>
      </c>
      <c r="D22" s="157" t="s">
        <v>484</v>
      </c>
      <c r="E22" s="80" t="s">
        <v>485</v>
      </c>
      <c r="F22" s="256" t="s">
        <v>492</v>
      </c>
      <c r="G22" s="256" t="s">
        <v>490</v>
      </c>
      <c r="H22" s="301">
        <f t="shared" si="0"/>
        <v>152000</v>
      </c>
      <c r="I22" s="155">
        <v>152000</v>
      </c>
      <c r="J22" s="155"/>
      <c r="K22" s="164"/>
    </row>
    <row r="23" spans="1:11" s="117" customFormat="1" ht="84.75" customHeight="1">
      <c r="A23" s="111"/>
      <c r="B23" s="157" t="s">
        <v>482</v>
      </c>
      <c r="C23" s="157" t="s">
        <v>483</v>
      </c>
      <c r="D23" s="157" t="s">
        <v>484</v>
      </c>
      <c r="E23" s="80" t="s">
        <v>485</v>
      </c>
      <c r="F23" s="254" t="s">
        <v>487</v>
      </c>
      <c r="G23" s="254" t="s">
        <v>489</v>
      </c>
      <c r="H23" s="456">
        <f t="shared" si="0"/>
        <v>20000</v>
      </c>
      <c r="I23" s="153">
        <v>20000</v>
      </c>
      <c r="J23" s="153"/>
      <c r="K23" s="164"/>
    </row>
    <row r="24" spans="1:11" s="117" customFormat="1" ht="65.25" customHeight="1">
      <c r="A24" s="111"/>
      <c r="B24" s="235" t="s">
        <v>24</v>
      </c>
      <c r="C24" s="236" t="s">
        <v>25</v>
      </c>
      <c r="D24" s="236" t="s">
        <v>289</v>
      </c>
      <c r="E24" s="237" t="s">
        <v>290</v>
      </c>
      <c r="F24" s="256" t="s">
        <v>233</v>
      </c>
      <c r="G24" s="256" t="s">
        <v>122</v>
      </c>
      <c r="H24" s="301">
        <f t="shared" si="0"/>
        <v>190000</v>
      </c>
      <c r="I24" s="155">
        <v>190000</v>
      </c>
      <c r="J24" s="141"/>
      <c r="K24" s="163"/>
    </row>
    <row r="25" spans="1:11" s="117" customFormat="1" ht="74.25" customHeight="1">
      <c r="A25" s="111"/>
      <c r="B25" s="238" t="s">
        <v>399</v>
      </c>
      <c r="C25" s="154" t="s">
        <v>400</v>
      </c>
      <c r="D25" s="239" t="s">
        <v>540</v>
      </c>
      <c r="E25" s="80" t="s">
        <v>401</v>
      </c>
      <c r="F25" s="256" t="s">
        <v>299</v>
      </c>
      <c r="G25" s="256" t="s">
        <v>103</v>
      </c>
      <c r="H25" s="301">
        <f t="shared" si="0"/>
        <v>1985692</v>
      </c>
      <c r="I25" s="665">
        <v>1985692</v>
      </c>
      <c r="J25" s="141"/>
      <c r="K25" s="163"/>
    </row>
    <row r="26" spans="1:17" s="117" customFormat="1" ht="64.5" customHeight="1" hidden="1" thickBot="1">
      <c r="A26" s="111"/>
      <c r="B26" s="238" t="s">
        <v>28</v>
      </c>
      <c r="C26" s="154" t="s">
        <v>29</v>
      </c>
      <c r="D26" s="239" t="s">
        <v>541</v>
      </c>
      <c r="E26" s="80" t="s">
        <v>291</v>
      </c>
      <c r="F26" s="254" t="s">
        <v>224</v>
      </c>
      <c r="G26" s="293" t="s">
        <v>123</v>
      </c>
      <c r="H26" s="301">
        <f t="shared" si="0"/>
        <v>0</v>
      </c>
      <c r="I26" s="156"/>
      <c r="J26" s="141"/>
      <c r="K26" s="163"/>
      <c r="Q26" s="296"/>
    </row>
    <row r="27" spans="1:11" s="117" customFormat="1" ht="160.5" customHeight="1">
      <c r="A27" s="111"/>
      <c r="B27" s="238" t="s">
        <v>32</v>
      </c>
      <c r="C27" s="78" t="s">
        <v>33</v>
      </c>
      <c r="D27" s="78" t="s">
        <v>542</v>
      </c>
      <c r="E27" s="240" t="s">
        <v>34</v>
      </c>
      <c r="F27" s="254" t="s">
        <v>3</v>
      </c>
      <c r="G27" s="254" t="s">
        <v>614</v>
      </c>
      <c r="H27" s="301">
        <f t="shared" si="0"/>
        <v>50000</v>
      </c>
      <c r="I27" s="153">
        <v>50000</v>
      </c>
      <c r="J27" s="120"/>
      <c r="K27" s="163"/>
    </row>
    <row r="28" spans="2:11" s="121" customFormat="1" ht="96.75" customHeight="1">
      <c r="B28" s="78" t="s">
        <v>42</v>
      </c>
      <c r="C28" s="78" t="s">
        <v>43</v>
      </c>
      <c r="D28" s="78" t="s">
        <v>292</v>
      </c>
      <c r="E28" s="144" t="s">
        <v>44</v>
      </c>
      <c r="F28" s="254" t="s">
        <v>98</v>
      </c>
      <c r="G28" s="254" t="s">
        <v>99</v>
      </c>
      <c r="H28" s="301">
        <f t="shared" si="0"/>
        <v>42300</v>
      </c>
      <c r="I28" s="140">
        <v>0</v>
      </c>
      <c r="J28" s="153">
        <v>42300</v>
      </c>
      <c r="K28" s="165"/>
    </row>
    <row r="29" spans="2:11" s="121" customFormat="1" ht="96.75" customHeight="1" thickBot="1">
      <c r="B29" s="160" t="s">
        <v>653</v>
      </c>
      <c r="C29" s="157" t="s">
        <v>423</v>
      </c>
      <c r="D29" s="157" t="s">
        <v>537</v>
      </c>
      <c r="E29" s="80" t="s">
        <v>17</v>
      </c>
      <c r="F29" s="384" t="s">
        <v>15</v>
      </c>
      <c r="G29" s="384" t="s">
        <v>16</v>
      </c>
      <c r="H29" s="301">
        <v>6000</v>
      </c>
      <c r="I29" s="200">
        <v>6000</v>
      </c>
      <c r="J29" s="200"/>
      <c r="K29" s="165"/>
    </row>
    <row r="30" spans="2:11" s="121" customFormat="1" ht="89.25" customHeight="1">
      <c r="B30" s="190" t="s">
        <v>65</v>
      </c>
      <c r="C30" s="205"/>
      <c r="D30" s="205"/>
      <c r="E30" s="206" t="s">
        <v>50</v>
      </c>
      <c r="F30" s="207"/>
      <c r="G30" s="207"/>
      <c r="H30" s="303">
        <f>I30+J30</f>
        <v>1922506</v>
      </c>
      <c r="I30" s="181">
        <f>I31</f>
        <v>1922506</v>
      </c>
      <c r="J30" s="181">
        <f>J37+J40+J32+J34+J35</f>
        <v>0</v>
      </c>
      <c r="K30" s="457"/>
    </row>
    <row r="31" spans="1:11" ht="41.25" thickBot="1">
      <c r="A31" s="106"/>
      <c r="B31" s="182" t="s">
        <v>66</v>
      </c>
      <c r="C31" s="208"/>
      <c r="D31" s="208"/>
      <c r="E31" s="209" t="s">
        <v>50</v>
      </c>
      <c r="F31" s="210"/>
      <c r="G31" s="210"/>
      <c r="H31" s="305">
        <f>I31+J31</f>
        <v>1922506</v>
      </c>
      <c r="I31" s="186">
        <f>SUM(I32:I42)</f>
        <v>1922506</v>
      </c>
      <c r="J31" s="186"/>
      <c r="K31" s="458"/>
    </row>
    <row r="32" spans="2:11" s="122" customFormat="1" ht="129" customHeight="1">
      <c r="B32" s="157" t="s">
        <v>192</v>
      </c>
      <c r="C32" s="157" t="s">
        <v>242</v>
      </c>
      <c r="D32" s="157" t="s">
        <v>52</v>
      </c>
      <c r="E32" s="80" t="s">
        <v>470</v>
      </c>
      <c r="F32" s="257" t="s">
        <v>297</v>
      </c>
      <c r="G32" s="257" t="s">
        <v>100</v>
      </c>
      <c r="H32" s="304">
        <f>I32+J32</f>
        <v>90000</v>
      </c>
      <c r="I32" s="203">
        <v>90000</v>
      </c>
      <c r="J32" s="204"/>
      <c r="K32" s="164"/>
    </row>
    <row r="33" spans="1:11" ht="86.25" customHeight="1">
      <c r="A33" s="106"/>
      <c r="B33" s="157" t="s">
        <v>190</v>
      </c>
      <c r="C33" s="157" t="s">
        <v>60</v>
      </c>
      <c r="D33" s="157" t="s">
        <v>51</v>
      </c>
      <c r="E33" s="80" t="s">
        <v>191</v>
      </c>
      <c r="F33" s="258" t="s">
        <v>125</v>
      </c>
      <c r="G33" s="294" t="s">
        <v>101</v>
      </c>
      <c r="H33" s="304">
        <f aca="true" t="shared" si="1" ref="H33:H42">I33+J33</f>
        <v>500000</v>
      </c>
      <c r="I33" s="123">
        <v>500000</v>
      </c>
      <c r="J33" s="123"/>
      <c r="K33" s="164"/>
    </row>
    <row r="34" spans="1:11" ht="104.25" customHeight="1">
      <c r="A34" s="106"/>
      <c r="B34" s="157" t="s">
        <v>192</v>
      </c>
      <c r="C34" s="157" t="s">
        <v>242</v>
      </c>
      <c r="D34" s="158" t="s">
        <v>52</v>
      </c>
      <c r="E34" s="119" t="s">
        <v>470</v>
      </c>
      <c r="F34" s="258" t="s">
        <v>125</v>
      </c>
      <c r="G34" s="258" t="s">
        <v>124</v>
      </c>
      <c r="H34" s="304">
        <f t="shared" si="1"/>
        <v>860000</v>
      </c>
      <c r="I34" s="170">
        <v>860000</v>
      </c>
      <c r="J34" s="170"/>
      <c r="K34" s="164"/>
    </row>
    <row r="35" spans="1:11" ht="101.25" customHeight="1">
      <c r="A35" s="106"/>
      <c r="B35" s="157" t="s">
        <v>192</v>
      </c>
      <c r="C35" s="157" t="s">
        <v>242</v>
      </c>
      <c r="D35" s="158" t="s">
        <v>52</v>
      </c>
      <c r="E35" s="168" t="s">
        <v>470</v>
      </c>
      <c r="F35" s="259" t="s">
        <v>239</v>
      </c>
      <c r="G35" s="258" t="s">
        <v>126</v>
      </c>
      <c r="H35" s="307">
        <f t="shared" si="1"/>
        <v>130000</v>
      </c>
      <c r="I35" s="148">
        <v>130000</v>
      </c>
      <c r="J35" s="148"/>
      <c r="K35" s="164"/>
    </row>
    <row r="36" spans="1:11" ht="101.25" customHeight="1">
      <c r="A36" s="106"/>
      <c r="B36" s="157" t="s">
        <v>192</v>
      </c>
      <c r="C36" s="157" t="s">
        <v>242</v>
      </c>
      <c r="D36" s="158" t="s">
        <v>52</v>
      </c>
      <c r="E36" s="119" t="s">
        <v>470</v>
      </c>
      <c r="F36" s="258" t="s">
        <v>488</v>
      </c>
      <c r="G36" s="259" t="s">
        <v>464</v>
      </c>
      <c r="H36" s="364">
        <f t="shared" si="1"/>
        <v>113500</v>
      </c>
      <c r="I36" s="382">
        <v>113500</v>
      </c>
      <c r="J36" s="382"/>
      <c r="K36" s="164"/>
    </row>
    <row r="37" spans="1:11" ht="81.75" customHeight="1">
      <c r="A37" s="106"/>
      <c r="B37" s="160" t="s">
        <v>550</v>
      </c>
      <c r="C37" s="157" t="s">
        <v>551</v>
      </c>
      <c r="D37" s="157" t="s">
        <v>54</v>
      </c>
      <c r="E37" s="227" t="s">
        <v>552</v>
      </c>
      <c r="F37" s="260" t="s">
        <v>238</v>
      </c>
      <c r="G37" s="260" t="s">
        <v>127</v>
      </c>
      <c r="H37" s="304">
        <v>45000</v>
      </c>
      <c r="I37" s="170">
        <v>50823</v>
      </c>
      <c r="J37" s="170"/>
      <c r="K37" s="165"/>
    </row>
    <row r="38" spans="1:11" ht="100.5" customHeight="1" hidden="1">
      <c r="A38" s="106"/>
      <c r="B38" s="459" t="s">
        <v>553</v>
      </c>
      <c r="C38" s="228" t="s">
        <v>243</v>
      </c>
      <c r="D38" s="228" t="s">
        <v>54</v>
      </c>
      <c r="E38" s="229" t="s">
        <v>312</v>
      </c>
      <c r="F38" s="258" t="s">
        <v>239</v>
      </c>
      <c r="G38" s="259" t="s">
        <v>126</v>
      </c>
      <c r="H38" s="304">
        <f t="shared" si="1"/>
        <v>0</v>
      </c>
      <c r="I38" s="244"/>
      <c r="J38" s="244"/>
      <c r="K38" s="211"/>
    </row>
    <row r="39" spans="1:11" ht="79.5" customHeight="1">
      <c r="A39" s="106"/>
      <c r="B39" s="160" t="s">
        <v>295</v>
      </c>
      <c r="C39" s="242" t="s">
        <v>296</v>
      </c>
      <c r="D39" s="160" t="s">
        <v>53</v>
      </c>
      <c r="E39" s="369" t="s">
        <v>298</v>
      </c>
      <c r="F39" s="259" t="s">
        <v>613</v>
      </c>
      <c r="G39" s="254" t="s">
        <v>461</v>
      </c>
      <c r="H39" s="304">
        <f t="shared" si="1"/>
        <v>25000</v>
      </c>
      <c r="I39" s="244">
        <v>25000</v>
      </c>
      <c r="J39" s="244"/>
      <c r="K39" s="211"/>
    </row>
    <row r="40" spans="1:11" ht="72" customHeight="1">
      <c r="A40" s="106"/>
      <c r="B40" s="157" t="s">
        <v>650</v>
      </c>
      <c r="C40" s="157" t="s">
        <v>246</v>
      </c>
      <c r="D40" s="157" t="s">
        <v>55</v>
      </c>
      <c r="E40" s="145" t="s">
        <v>314</v>
      </c>
      <c r="F40" s="260" t="s">
        <v>300</v>
      </c>
      <c r="G40" s="260" t="s">
        <v>102</v>
      </c>
      <c r="H40" s="304">
        <f t="shared" si="1"/>
        <v>65000</v>
      </c>
      <c r="I40" s="365">
        <v>65000</v>
      </c>
      <c r="J40" s="366"/>
      <c r="K40" s="165"/>
    </row>
    <row r="41" spans="1:11" ht="135" customHeight="1">
      <c r="A41" s="106"/>
      <c r="B41" s="460" t="s">
        <v>155</v>
      </c>
      <c r="C41" s="157"/>
      <c r="D41" s="157"/>
      <c r="E41" s="145"/>
      <c r="F41" s="260" t="s">
        <v>157</v>
      </c>
      <c r="G41" s="260" t="s">
        <v>156</v>
      </c>
      <c r="H41" s="364">
        <f t="shared" si="1"/>
        <v>47183</v>
      </c>
      <c r="I41" s="365">
        <v>47183</v>
      </c>
      <c r="J41" s="366"/>
      <c r="K41" s="165"/>
    </row>
    <row r="42" spans="1:11" ht="147" customHeight="1">
      <c r="A42" s="106"/>
      <c r="B42" s="460" t="s">
        <v>465</v>
      </c>
      <c r="C42" s="157"/>
      <c r="D42" s="157"/>
      <c r="E42" s="145"/>
      <c r="F42" s="254" t="s">
        <v>462</v>
      </c>
      <c r="G42" s="254" t="s">
        <v>635</v>
      </c>
      <c r="H42" s="364">
        <f t="shared" si="1"/>
        <v>41000</v>
      </c>
      <c r="I42" s="365">
        <v>41000</v>
      </c>
      <c r="J42" s="366"/>
      <c r="K42" s="165"/>
    </row>
    <row r="43" spans="1:11" ht="85.5" customHeight="1">
      <c r="A43" s="106"/>
      <c r="B43" s="658" t="s">
        <v>556</v>
      </c>
      <c r="C43" s="658"/>
      <c r="D43" s="658"/>
      <c r="E43" s="659" t="s">
        <v>56</v>
      </c>
      <c r="F43" s="660"/>
      <c r="G43" s="661"/>
      <c r="H43" s="662">
        <f>I43+J43</f>
        <v>894246</v>
      </c>
      <c r="I43" s="663">
        <f>I44</f>
        <v>894246</v>
      </c>
      <c r="J43" s="664">
        <f>J45+J52+J53+J54+J48</f>
        <v>0</v>
      </c>
      <c r="K43" s="664"/>
    </row>
    <row r="44" spans="1:11" ht="90" customHeight="1" thickBot="1">
      <c r="A44" s="106"/>
      <c r="B44" s="143" t="s">
        <v>557</v>
      </c>
      <c r="C44" s="183"/>
      <c r="D44" s="183"/>
      <c r="E44" s="188" t="s">
        <v>56</v>
      </c>
      <c r="F44" s="210"/>
      <c r="G44" s="189"/>
      <c r="H44" s="305">
        <f>I44+J44</f>
        <v>894246</v>
      </c>
      <c r="I44" s="306">
        <f>SUM(I45:I57)</f>
        <v>894246</v>
      </c>
      <c r="J44" s="215"/>
      <c r="K44" s="216"/>
    </row>
    <row r="45" spans="2:11" s="125" customFormat="1" ht="116.25" customHeight="1">
      <c r="B45" s="78" t="s">
        <v>558</v>
      </c>
      <c r="C45" s="308" t="s">
        <v>69</v>
      </c>
      <c r="D45" s="308" t="s">
        <v>534</v>
      </c>
      <c r="E45" s="309" t="s">
        <v>71</v>
      </c>
      <c r="F45" s="254" t="s">
        <v>4</v>
      </c>
      <c r="G45" s="254" t="s">
        <v>654</v>
      </c>
      <c r="H45" s="310">
        <f>I45+J45</f>
        <v>15689</v>
      </c>
      <c r="I45" s="163">
        <v>15689</v>
      </c>
      <c r="J45" s="212"/>
      <c r="K45" s="164"/>
    </row>
    <row r="46" spans="2:11" s="125" customFormat="1" ht="80.25" customHeight="1">
      <c r="B46" s="78" t="s">
        <v>558</v>
      </c>
      <c r="C46" s="308" t="s">
        <v>69</v>
      </c>
      <c r="D46" s="308" t="s">
        <v>534</v>
      </c>
      <c r="E46" s="309" t="s">
        <v>71</v>
      </c>
      <c r="F46" s="256" t="s">
        <v>462</v>
      </c>
      <c r="G46" s="254" t="s">
        <v>635</v>
      </c>
      <c r="H46" s="310">
        <f>I46+J46</f>
        <v>20000</v>
      </c>
      <c r="I46" s="126">
        <v>20000</v>
      </c>
      <c r="J46" s="261"/>
      <c r="K46" s="165"/>
    </row>
    <row r="47" spans="2:11" s="125" customFormat="1" ht="80.25" customHeight="1">
      <c r="B47" s="78" t="s">
        <v>469</v>
      </c>
      <c r="C47" s="241" t="s">
        <v>225</v>
      </c>
      <c r="D47" s="78" t="s">
        <v>226</v>
      </c>
      <c r="E47" s="144" t="s">
        <v>227</v>
      </c>
      <c r="F47" s="254" t="s">
        <v>474</v>
      </c>
      <c r="G47" s="254" t="s">
        <v>491</v>
      </c>
      <c r="H47" s="310">
        <f>I47</f>
        <v>51686</v>
      </c>
      <c r="I47" s="126">
        <v>51686</v>
      </c>
      <c r="J47" s="261"/>
      <c r="K47" s="169"/>
    </row>
    <row r="48" spans="2:11" s="125" customFormat="1" ht="104.25" customHeight="1">
      <c r="B48" s="230" t="s">
        <v>576</v>
      </c>
      <c r="C48" s="79" t="s">
        <v>577</v>
      </c>
      <c r="D48" s="79" t="s">
        <v>57</v>
      </c>
      <c r="E48" s="80" t="s">
        <v>578</v>
      </c>
      <c r="F48" s="375" t="s">
        <v>624</v>
      </c>
      <c r="G48" s="375" t="s">
        <v>620</v>
      </c>
      <c r="H48" s="466">
        <f aca="true" t="shared" si="2" ref="H48:H57">I48+J48</f>
        <v>2616</v>
      </c>
      <c r="I48" s="246">
        <v>2616</v>
      </c>
      <c r="J48" s="246"/>
      <c r="K48" s="165"/>
    </row>
    <row r="49" spans="2:11" s="125" customFormat="1" ht="67.5" customHeight="1" hidden="1">
      <c r="B49" s="230" t="s">
        <v>579</v>
      </c>
      <c r="C49" s="79" t="s">
        <v>585</v>
      </c>
      <c r="D49" s="462" t="s">
        <v>58</v>
      </c>
      <c r="E49" s="463" t="s">
        <v>572</v>
      </c>
      <c r="F49" s="464"/>
      <c r="G49" s="245" t="s">
        <v>621</v>
      </c>
      <c r="H49" s="310">
        <f t="shared" si="2"/>
        <v>0</v>
      </c>
      <c r="I49" s="465"/>
      <c r="J49" s="465"/>
      <c r="K49" s="164"/>
    </row>
    <row r="50" spans="2:11" s="125" customFormat="1" ht="138.75" customHeight="1">
      <c r="B50" s="231" t="s">
        <v>601</v>
      </c>
      <c r="C50" s="160" t="s">
        <v>262</v>
      </c>
      <c r="D50" s="160" t="s">
        <v>58</v>
      </c>
      <c r="E50" s="146" t="s">
        <v>336</v>
      </c>
      <c r="F50" s="254" t="s">
        <v>477</v>
      </c>
      <c r="G50" s="375" t="s">
        <v>622</v>
      </c>
      <c r="H50" s="310">
        <f t="shared" si="2"/>
        <v>49289</v>
      </c>
      <c r="I50" s="126">
        <v>49289</v>
      </c>
      <c r="J50" s="261"/>
      <c r="K50" s="165"/>
    </row>
    <row r="51" spans="2:11" s="125" customFormat="1" ht="124.5" customHeight="1">
      <c r="B51" s="231" t="s">
        <v>637</v>
      </c>
      <c r="C51" s="157" t="s">
        <v>244</v>
      </c>
      <c r="D51" s="232">
        <v>1010</v>
      </c>
      <c r="E51" s="80" t="s">
        <v>636</v>
      </c>
      <c r="F51" s="255" t="s">
        <v>623</v>
      </c>
      <c r="G51" s="253" t="s">
        <v>621</v>
      </c>
      <c r="H51" s="310">
        <f t="shared" si="2"/>
        <v>156300</v>
      </c>
      <c r="I51" s="163">
        <v>156300</v>
      </c>
      <c r="J51" s="212"/>
      <c r="K51" s="164"/>
    </row>
    <row r="52" spans="2:11" s="125" customFormat="1" ht="123.75" customHeight="1">
      <c r="B52" s="78" t="s">
        <v>639</v>
      </c>
      <c r="C52" s="78" t="s">
        <v>607</v>
      </c>
      <c r="D52" s="78" t="s">
        <v>280</v>
      </c>
      <c r="E52" s="144" t="s">
        <v>609</v>
      </c>
      <c r="F52" s="372" t="s">
        <v>466</v>
      </c>
      <c r="G52" s="253" t="s">
        <v>625</v>
      </c>
      <c r="H52" s="310">
        <f t="shared" si="2"/>
        <v>122640</v>
      </c>
      <c r="I52" s="159">
        <v>122640</v>
      </c>
      <c r="J52" s="124"/>
      <c r="K52" s="164"/>
    </row>
    <row r="53" spans="2:11" s="125" customFormat="1" ht="125.25" customHeight="1">
      <c r="B53" s="78" t="s">
        <v>639</v>
      </c>
      <c r="C53" s="78" t="s">
        <v>607</v>
      </c>
      <c r="D53" s="78" t="s">
        <v>280</v>
      </c>
      <c r="E53" s="144" t="s">
        <v>609</v>
      </c>
      <c r="F53" s="254" t="s">
        <v>626</v>
      </c>
      <c r="G53" s="253" t="s">
        <v>627</v>
      </c>
      <c r="H53" s="310">
        <f t="shared" si="2"/>
        <v>39000</v>
      </c>
      <c r="I53" s="153">
        <v>39000</v>
      </c>
      <c r="J53" s="120"/>
      <c r="K53" s="164"/>
    </row>
    <row r="54" spans="1:11" ht="147" customHeight="1">
      <c r="A54" s="106"/>
      <c r="B54" s="78" t="s">
        <v>639</v>
      </c>
      <c r="C54" s="78" t="s">
        <v>607</v>
      </c>
      <c r="D54" s="78" t="s">
        <v>280</v>
      </c>
      <c r="E54" s="144" t="s">
        <v>609</v>
      </c>
      <c r="F54" s="373" t="s">
        <v>628</v>
      </c>
      <c r="G54" s="253" t="s">
        <v>629</v>
      </c>
      <c r="H54" s="310">
        <f t="shared" si="2"/>
        <v>83036</v>
      </c>
      <c r="I54" s="126">
        <v>83036</v>
      </c>
      <c r="J54" s="126"/>
      <c r="K54" s="164"/>
    </row>
    <row r="55" spans="1:11" ht="75" customHeight="1">
      <c r="A55" s="106"/>
      <c r="B55" s="78" t="s">
        <v>639</v>
      </c>
      <c r="C55" s="78" t="s">
        <v>607</v>
      </c>
      <c r="D55" s="78" t="s">
        <v>280</v>
      </c>
      <c r="E55" s="144" t="s">
        <v>609</v>
      </c>
      <c r="F55" s="373" t="s">
        <v>630</v>
      </c>
      <c r="G55" s="253" t="s">
        <v>631</v>
      </c>
      <c r="H55" s="310">
        <f t="shared" si="2"/>
        <v>195542</v>
      </c>
      <c r="I55" s="126">
        <v>195542</v>
      </c>
      <c r="J55" s="126"/>
      <c r="K55" s="165"/>
    </row>
    <row r="56" spans="1:11" ht="75" customHeight="1" hidden="1">
      <c r="A56" s="106"/>
      <c r="B56" s="78" t="s">
        <v>639</v>
      </c>
      <c r="C56" s="78" t="s">
        <v>607</v>
      </c>
      <c r="D56" s="78" t="s">
        <v>280</v>
      </c>
      <c r="E56" s="144" t="s">
        <v>609</v>
      </c>
      <c r="F56" s="374" t="s">
        <v>460</v>
      </c>
      <c r="G56" s="253" t="s">
        <v>459</v>
      </c>
      <c r="H56" s="310">
        <f t="shared" si="2"/>
        <v>0</v>
      </c>
      <c r="I56" s="163"/>
      <c r="J56" s="163"/>
      <c r="K56" s="165"/>
    </row>
    <row r="57" spans="1:11" ht="87" customHeight="1" thickBot="1">
      <c r="A57" s="106"/>
      <c r="B57" s="78" t="s">
        <v>639</v>
      </c>
      <c r="C57" s="78" t="s">
        <v>607</v>
      </c>
      <c r="D57" s="78" t="s">
        <v>280</v>
      </c>
      <c r="E57" s="144" t="s">
        <v>609</v>
      </c>
      <c r="F57" s="374" t="s">
        <v>632</v>
      </c>
      <c r="G57" s="253" t="s">
        <v>633</v>
      </c>
      <c r="H57" s="310">
        <f t="shared" si="2"/>
        <v>158448</v>
      </c>
      <c r="I57" s="163">
        <v>158448</v>
      </c>
      <c r="J57" s="468"/>
      <c r="K57" s="165"/>
    </row>
    <row r="58" spans="1:11" ht="81">
      <c r="A58" s="106"/>
      <c r="B58" s="190" t="s">
        <v>293</v>
      </c>
      <c r="C58" s="191"/>
      <c r="D58" s="191"/>
      <c r="E58" s="179" t="s">
        <v>61</v>
      </c>
      <c r="F58" s="192"/>
      <c r="G58" s="192"/>
      <c r="H58" s="311">
        <f>I58+J58</f>
        <v>161080</v>
      </c>
      <c r="I58" s="213">
        <f>I59</f>
        <v>161080</v>
      </c>
      <c r="J58" s="461">
        <f>J62+J63</f>
        <v>0</v>
      </c>
      <c r="K58" s="461"/>
    </row>
    <row r="59" spans="1:11" ht="78.75" thickBot="1">
      <c r="A59" s="106"/>
      <c r="B59" s="182" t="s">
        <v>294</v>
      </c>
      <c r="C59" s="183"/>
      <c r="D59" s="183"/>
      <c r="E59" s="188" t="s">
        <v>61</v>
      </c>
      <c r="F59" s="193"/>
      <c r="G59" s="193"/>
      <c r="H59" s="305">
        <f>I59+J59</f>
        <v>161080</v>
      </c>
      <c r="I59" s="215">
        <f>I62+I63+I61+I60</f>
        <v>161080</v>
      </c>
      <c r="J59" s="461"/>
      <c r="K59" s="461"/>
    </row>
    <row r="60" spans="1:11" ht="93.75" customHeight="1">
      <c r="A60" s="106"/>
      <c r="B60" s="314" t="s">
        <v>475</v>
      </c>
      <c r="C60" s="78" t="s">
        <v>69</v>
      </c>
      <c r="D60" s="78" t="s">
        <v>534</v>
      </c>
      <c r="E60" s="144" t="s">
        <v>71</v>
      </c>
      <c r="F60" s="256" t="s">
        <v>462</v>
      </c>
      <c r="G60" s="254" t="s">
        <v>635</v>
      </c>
      <c r="H60" s="376">
        <f aca="true" t="shared" si="3" ref="H60:H72">I60+J60</f>
        <v>14580</v>
      </c>
      <c r="I60" s="378">
        <v>14580</v>
      </c>
      <c r="J60" s="467"/>
      <c r="K60" s="467"/>
    </row>
    <row r="61" spans="1:11" ht="72.75" customHeight="1">
      <c r="A61" s="106"/>
      <c r="B61" s="233">
        <v>1014082</v>
      </c>
      <c r="C61" s="157" t="s">
        <v>646</v>
      </c>
      <c r="D61" s="157" t="s">
        <v>337</v>
      </c>
      <c r="E61" s="251" t="s">
        <v>648</v>
      </c>
      <c r="F61" s="258" t="s">
        <v>613</v>
      </c>
      <c r="G61" s="254" t="s">
        <v>461</v>
      </c>
      <c r="H61" s="376">
        <f t="shared" si="3"/>
        <v>24220</v>
      </c>
      <c r="I61" s="377">
        <v>24220</v>
      </c>
      <c r="J61" s="377"/>
      <c r="K61" s="467"/>
    </row>
    <row r="62" spans="1:11" ht="75">
      <c r="A62" s="106"/>
      <c r="B62" s="233">
        <v>1014082</v>
      </c>
      <c r="C62" s="157" t="s">
        <v>646</v>
      </c>
      <c r="D62" s="157" t="s">
        <v>337</v>
      </c>
      <c r="E62" s="251" t="s">
        <v>648</v>
      </c>
      <c r="F62" s="375" t="s">
        <v>333</v>
      </c>
      <c r="G62" s="375" t="s">
        <v>90</v>
      </c>
      <c r="H62" s="376">
        <f t="shared" si="3"/>
        <v>83280</v>
      </c>
      <c r="I62" s="246">
        <v>83280</v>
      </c>
      <c r="J62" s="246"/>
      <c r="K62" s="165"/>
    </row>
    <row r="63" spans="1:11" ht="67.5" customHeight="1" thickBot="1">
      <c r="A63" s="106"/>
      <c r="B63" s="233">
        <v>1014082</v>
      </c>
      <c r="C63" s="157" t="s">
        <v>646</v>
      </c>
      <c r="D63" s="157" t="s">
        <v>337</v>
      </c>
      <c r="E63" s="251" t="s">
        <v>648</v>
      </c>
      <c r="F63" s="252" t="s">
        <v>618</v>
      </c>
      <c r="G63" s="252" t="s">
        <v>619</v>
      </c>
      <c r="H63" s="312">
        <f t="shared" si="3"/>
        <v>39000</v>
      </c>
      <c r="I63" s="162">
        <v>39000</v>
      </c>
      <c r="J63" s="162"/>
      <c r="K63" s="164"/>
    </row>
    <row r="64" spans="1:11" ht="81" customHeight="1">
      <c r="A64" s="106"/>
      <c r="B64" s="190" t="s">
        <v>560</v>
      </c>
      <c r="C64" s="191"/>
      <c r="D64" s="191"/>
      <c r="E64" s="179" t="s">
        <v>64</v>
      </c>
      <c r="F64" s="192"/>
      <c r="G64" s="192"/>
      <c r="H64" s="192">
        <f t="shared" si="3"/>
        <v>319092</v>
      </c>
      <c r="I64" s="213">
        <f>I65</f>
        <v>319092</v>
      </c>
      <c r="J64" s="213"/>
      <c r="K64" s="214"/>
    </row>
    <row r="65" spans="1:11" ht="64.5" customHeight="1">
      <c r="A65" s="106"/>
      <c r="B65" s="455" t="s">
        <v>561</v>
      </c>
      <c r="C65" s="494"/>
      <c r="D65" s="494"/>
      <c r="E65" s="495" t="s">
        <v>338</v>
      </c>
      <c r="F65" s="469"/>
      <c r="G65" s="469"/>
      <c r="H65" s="469">
        <f t="shared" si="3"/>
        <v>319092</v>
      </c>
      <c r="I65" s="470">
        <f>I66+I67+I68+I69+I70+H71</f>
        <v>319092</v>
      </c>
      <c r="J65" s="470"/>
      <c r="K65" s="471"/>
    </row>
    <row r="66" spans="1:11" ht="74.25" customHeight="1">
      <c r="A66" s="106"/>
      <c r="B66" s="78" t="s">
        <v>562</v>
      </c>
      <c r="C66" s="78" t="s">
        <v>69</v>
      </c>
      <c r="D66" s="78" t="s">
        <v>534</v>
      </c>
      <c r="E66" s="144" t="s">
        <v>71</v>
      </c>
      <c r="F66" s="367" t="s">
        <v>634</v>
      </c>
      <c r="G66" s="367" t="s">
        <v>635</v>
      </c>
      <c r="H66" s="473">
        <f t="shared" si="3"/>
        <v>17592</v>
      </c>
      <c r="I66" s="246">
        <v>17592</v>
      </c>
      <c r="J66" s="246"/>
      <c r="K66" s="165"/>
    </row>
    <row r="67" spans="1:11" ht="150.75" customHeight="1">
      <c r="A67" s="106"/>
      <c r="B67" s="78" t="s">
        <v>206</v>
      </c>
      <c r="C67" s="78" t="s">
        <v>207</v>
      </c>
      <c r="D67" s="78" t="s">
        <v>203</v>
      </c>
      <c r="E67" s="144" t="s">
        <v>208</v>
      </c>
      <c r="F67" s="367" t="s">
        <v>209</v>
      </c>
      <c r="G67" s="472" t="s">
        <v>1</v>
      </c>
      <c r="H67" s="473">
        <f t="shared" si="3"/>
        <v>80000</v>
      </c>
      <c r="I67" s="246">
        <v>80000</v>
      </c>
      <c r="J67" s="246"/>
      <c r="K67" s="165"/>
    </row>
    <row r="68" spans="1:11" ht="150.75" customHeight="1">
      <c r="A68" s="106"/>
      <c r="B68" s="78" t="s">
        <v>206</v>
      </c>
      <c r="C68" s="78" t="s">
        <v>207</v>
      </c>
      <c r="D68" s="78" t="s">
        <v>203</v>
      </c>
      <c r="E68" s="144" t="s">
        <v>208</v>
      </c>
      <c r="F68" s="367" t="s">
        <v>159</v>
      </c>
      <c r="G68" s="472" t="s">
        <v>145</v>
      </c>
      <c r="H68" s="473">
        <f>I68+J68</f>
        <v>30000</v>
      </c>
      <c r="I68" s="246">
        <v>30000</v>
      </c>
      <c r="J68" s="246"/>
      <c r="K68" s="165"/>
    </row>
    <row r="69" spans="1:11" ht="150.75" customHeight="1">
      <c r="A69" s="106"/>
      <c r="B69" s="78" t="s">
        <v>6</v>
      </c>
      <c r="C69" s="78" t="s">
        <v>453</v>
      </c>
      <c r="D69" s="78" t="s">
        <v>203</v>
      </c>
      <c r="E69" s="145" t="s">
        <v>41</v>
      </c>
      <c r="F69" s="367" t="s">
        <v>9</v>
      </c>
      <c r="G69" s="472" t="s">
        <v>7</v>
      </c>
      <c r="H69" s="473">
        <f>I69+J69</f>
        <v>150000</v>
      </c>
      <c r="I69" s="246">
        <v>150000</v>
      </c>
      <c r="J69" s="246"/>
      <c r="K69" s="165"/>
    </row>
    <row r="70" spans="1:11" ht="150.75" customHeight="1">
      <c r="A70" s="106"/>
      <c r="B70" s="78" t="s">
        <v>6</v>
      </c>
      <c r="C70" s="78" t="s">
        <v>453</v>
      </c>
      <c r="D70" s="78" t="s">
        <v>203</v>
      </c>
      <c r="E70" s="145" t="s">
        <v>41</v>
      </c>
      <c r="F70" s="367" t="s">
        <v>14</v>
      </c>
      <c r="G70" s="472" t="s">
        <v>8</v>
      </c>
      <c r="H70" s="473">
        <f>I70+J70</f>
        <v>40000</v>
      </c>
      <c r="I70" s="246">
        <v>40000</v>
      </c>
      <c r="J70" s="246"/>
      <c r="K70" s="165"/>
    </row>
    <row r="71" spans="1:11" ht="150.75" customHeight="1">
      <c r="A71" s="106"/>
      <c r="B71" s="78" t="s">
        <v>6</v>
      </c>
      <c r="C71" s="78" t="s">
        <v>453</v>
      </c>
      <c r="D71" s="78" t="s">
        <v>203</v>
      </c>
      <c r="E71" s="145" t="s">
        <v>41</v>
      </c>
      <c r="F71" s="367" t="s">
        <v>329</v>
      </c>
      <c r="G71" s="472" t="s">
        <v>328</v>
      </c>
      <c r="H71" s="473">
        <f>I71+J71</f>
        <v>1500</v>
      </c>
      <c r="I71" s="246">
        <v>1500</v>
      </c>
      <c r="J71" s="246"/>
      <c r="K71" s="165"/>
    </row>
    <row r="72" spans="1:11" ht="28.5" customHeight="1" thickBot="1">
      <c r="A72" s="106"/>
      <c r="B72" s="393"/>
      <c r="C72" s="394"/>
      <c r="D72" s="395"/>
      <c r="E72" s="396" t="s">
        <v>204</v>
      </c>
      <c r="F72" s="368"/>
      <c r="G72" s="396"/>
      <c r="H72" s="397">
        <f t="shared" si="3"/>
        <v>12465446</v>
      </c>
      <c r="I72" s="398">
        <f>I64+I58+I43+I30+I7</f>
        <v>12218906</v>
      </c>
      <c r="J72" s="398">
        <f>J64+J58+J43+J30+J7</f>
        <v>246540</v>
      </c>
      <c r="K72" s="398">
        <f>K7+K30+K43+K58</f>
        <v>204240</v>
      </c>
    </row>
    <row r="73" spans="1:11" ht="14.25">
      <c r="A73" s="106"/>
      <c r="B73" s="106"/>
      <c r="C73" s="127"/>
      <c r="D73" s="127"/>
      <c r="E73" s="128"/>
      <c r="F73" s="128"/>
      <c r="G73" s="128"/>
      <c r="H73" s="128"/>
      <c r="I73" s="129"/>
      <c r="J73" s="129"/>
      <c r="K73" s="129"/>
    </row>
    <row r="74" spans="1:11" ht="23.25">
      <c r="A74" s="106"/>
      <c r="B74" s="106"/>
      <c r="C74" s="130"/>
      <c r="D74" s="130"/>
      <c r="E74" s="451" t="s">
        <v>525</v>
      </c>
      <c r="F74" s="105"/>
      <c r="G74" s="105"/>
      <c r="H74" s="105"/>
      <c r="I74" s="131"/>
      <c r="J74" s="452" t="s">
        <v>583</v>
      </c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1:11" ht="12.75">
      <c r="A90" s="106"/>
      <c r="B90" s="106"/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30"/>
      <c r="D91" s="130"/>
      <c r="E91" s="105"/>
      <c r="F91" s="105"/>
      <c r="G91" s="105"/>
      <c r="H91" s="105"/>
      <c r="I91" s="131"/>
      <c r="J91" s="131"/>
      <c r="K91" s="131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3:11" ht="12.75">
      <c r="C134" s="104"/>
      <c r="D134" s="104"/>
      <c r="E134" s="105"/>
      <c r="F134" s="105"/>
      <c r="G134" s="105"/>
      <c r="H134" s="105"/>
      <c r="I134" s="132"/>
      <c r="J134" s="132"/>
      <c r="K134" s="132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  <row r="408" spans="6:8" ht="12.75">
      <c r="F408" s="134"/>
      <c r="G408" s="134"/>
      <c r="H408" s="134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H1:K1"/>
    <mergeCell ref="D2:J2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3" min="4" max="10" man="1"/>
    <brk id="23" min="1" max="10" man="1"/>
    <brk id="32" min="1" max="10" man="1"/>
    <brk id="41" min="1" max="10" man="1"/>
    <brk id="49" min="1" max="10" man="1"/>
    <brk id="56" min="1" max="10" man="1"/>
    <brk id="66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3" t="s">
        <v>662</v>
      </c>
      <c r="E1" s="423"/>
      <c r="F1" s="423"/>
    </row>
    <row r="2" spans="2:10" ht="75" customHeight="1">
      <c r="B2" s="785" t="s">
        <v>385</v>
      </c>
      <c r="C2" s="785"/>
      <c r="D2" s="785"/>
      <c r="J2" s="108"/>
    </row>
    <row r="3" spans="2:16" ht="16.5" customHeight="1" thickBot="1">
      <c r="B3" s="111">
        <v>25539000000</v>
      </c>
      <c r="C3" s="109"/>
      <c r="D3" s="291"/>
      <c r="P3" s="166"/>
    </row>
    <row r="4" spans="2:4" ht="92.25" customHeight="1">
      <c r="B4" s="786" t="s">
        <v>389</v>
      </c>
      <c r="C4" s="786" t="s">
        <v>104</v>
      </c>
      <c r="D4" s="788" t="s">
        <v>105</v>
      </c>
    </row>
    <row r="5" spans="2:4" ht="35.25" customHeight="1" thickBot="1">
      <c r="B5" s="787"/>
      <c r="C5" s="787"/>
      <c r="D5" s="789"/>
    </row>
    <row r="6" spans="1:4" s="117" customFormat="1" ht="15.75">
      <c r="A6" s="111"/>
      <c r="B6" s="112">
        <v>1</v>
      </c>
      <c r="C6" s="112">
        <v>2</v>
      </c>
      <c r="D6" s="344">
        <v>3</v>
      </c>
    </row>
    <row r="7" spans="1:4" s="117" customFormat="1" ht="75.75" customHeight="1">
      <c r="A7" s="111"/>
      <c r="B7" s="399" t="s">
        <v>128</v>
      </c>
      <c r="C7" s="400" t="s">
        <v>106</v>
      </c>
      <c r="D7" s="401" t="s">
        <v>135</v>
      </c>
    </row>
    <row r="8" spans="1:4" s="117" customFormat="1" ht="64.5" customHeight="1">
      <c r="A8" s="111"/>
      <c r="B8" s="402" t="s">
        <v>129</v>
      </c>
      <c r="C8" s="403" t="s">
        <v>360</v>
      </c>
      <c r="D8" s="404" t="s">
        <v>532</v>
      </c>
    </row>
    <row r="9" spans="1:4" s="117" customFormat="1" ht="69.75" customHeight="1">
      <c r="A9" s="111"/>
      <c r="B9" s="399" t="s">
        <v>130</v>
      </c>
      <c r="C9" s="405" t="s">
        <v>143</v>
      </c>
      <c r="D9" s="782" t="s">
        <v>175</v>
      </c>
    </row>
    <row r="10" spans="1:4" s="117" customFormat="1" ht="56.25" customHeight="1" hidden="1">
      <c r="A10" s="111"/>
      <c r="B10" s="406"/>
      <c r="C10" s="407"/>
      <c r="D10" s="783"/>
    </row>
    <row r="11" spans="1:4" s="117" customFormat="1" ht="39.75" customHeight="1">
      <c r="A11" s="111"/>
      <c r="B11" s="399" t="s">
        <v>131</v>
      </c>
      <c r="C11" s="408" t="s">
        <v>501</v>
      </c>
      <c r="D11" s="783"/>
    </row>
    <row r="12" spans="1:4" s="117" customFormat="1" ht="79.5" customHeight="1">
      <c r="A12" s="111"/>
      <c r="B12" s="399" t="s">
        <v>132</v>
      </c>
      <c r="C12" s="409" t="s">
        <v>425</v>
      </c>
      <c r="D12" s="783"/>
    </row>
    <row r="13" spans="1:4" s="117" customFormat="1" ht="95.25" customHeight="1" hidden="1">
      <c r="A13" s="111"/>
      <c r="B13" s="345" t="s">
        <v>38</v>
      </c>
      <c r="C13" s="157" t="s">
        <v>39</v>
      </c>
      <c r="D13" s="783"/>
    </row>
    <row r="14" spans="1:4" s="117" customFormat="1" ht="155.25" customHeight="1">
      <c r="A14" s="111"/>
      <c r="B14" s="399" t="s">
        <v>133</v>
      </c>
      <c r="C14" s="424" t="s">
        <v>174</v>
      </c>
      <c r="D14" s="784"/>
    </row>
    <row r="15" spans="1:4" s="117" customFormat="1" ht="95.25" customHeight="1">
      <c r="A15" s="111"/>
      <c r="B15" s="399" t="s">
        <v>134</v>
      </c>
      <c r="C15" s="409" t="s">
        <v>210</v>
      </c>
      <c r="D15" s="410" t="s">
        <v>532</v>
      </c>
    </row>
    <row r="16" spans="1:4" s="117" customFormat="1" ht="65.25" customHeight="1">
      <c r="A16" s="111"/>
      <c r="B16" s="411" t="s">
        <v>136</v>
      </c>
      <c r="C16" s="412" t="s">
        <v>118</v>
      </c>
      <c r="D16" s="410" t="s">
        <v>532</v>
      </c>
    </row>
    <row r="17" spans="1:4" s="117" customFormat="1" ht="74.25" customHeight="1" thickBot="1">
      <c r="A17" s="111"/>
      <c r="B17" s="413" t="s">
        <v>137</v>
      </c>
      <c r="C17" s="414" t="s">
        <v>119</v>
      </c>
      <c r="D17" s="410" t="s">
        <v>176</v>
      </c>
    </row>
    <row r="18" spans="1:10" s="117" customFormat="1" ht="123" customHeight="1" thickBot="1">
      <c r="A18" s="111"/>
      <c r="B18" s="413" t="s">
        <v>138</v>
      </c>
      <c r="C18" s="415" t="s">
        <v>211</v>
      </c>
      <c r="D18" s="401" t="s">
        <v>177</v>
      </c>
      <c r="J18" s="296"/>
    </row>
    <row r="19" spans="1:4" s="117" customFormat="1" ht="154.5" customHeight="1">
      <c r="A19" s="111"/>
      <c r="B19" s="413" t="s">
        <v>139</v>
      </c>
      <c r="C19" s="425" t="s">
        <v>120</v>
      </c>
      <c r="D19" s="401" t="s">
        <v>178</v>
      </c>
    </row>
    <row r="20" spans="2:4" s="121" customFormat="1" ht="65.25" customHeight="1">
      <c r="B20" s="418" t="s">
        <v>140</v>
      </c>
      <c r="C20" s="421" t="s">
        <v>352</v>
      </c>
      <c r="D20" s="410" t="s">
        <v>179</v>
      </c>
    </row>
    <row r="21" spans="2:4" s="122" customFormat="1" ht="47.25" customHeight="1">
      <c r="B21" s="419" t="s">
        <v>141</v>
      </c>
      <c r="C21" s="408" t="s">
        <v>121</v>
      </c>
      <c r="D21" s="416" t="s">
        <v>532</v>
      </c>
    </row>
    <row r="22" spans="1:4" ht="86.25" customHeight="1" thickBot="1">
      <c r="A22" s="106"/>
      <c r="B22" s="420" t="s">
        <v>142</v>
      </c>
      <c r="C22" s="422" t="s">
        <v>212</v>
      </c>
      <c r="D22" s="417" t="s">
        <v>178</v>
      </c>
    </row>
    <row r="23" spans="2:4" s="318" customFormat="1" ht="56.25" customHeight="1">
      <c r="B23" s="319"/>
      <c r="C23" s="451" t="s">
        <v>525</v>
      </c>
      <c r="D23" s="453" t="s">
        <v>583</v>
      </c>
    </row>
    <row r="24" spans="2:4" s="318" customFormat="1" ht="101.25" customHeight="1">
      <c r="B24" s="319"/>
      <c r="C24" s="319"/>
      <c r="D24" s="334"/>
    </row>
    <row r="25" spans="2:4" s="318" customFormat="1" ht="81.75" customHeight="1">
      <c r="B25" s="321"/>
      <c r="C25" s="319"/>
      <c r="D25" s="322"/>
    </row>
    <row r="26" spans="2:4" s="318" customFormat="1" ht="100.5" customHeight="1">
      <c r="B26" s="323"/>
      <c r="C26" s="323"/>
      <c r="D26" s="320"/>
    </row>
    <row r="27" spans="2:4" s="318" customFormat="1" ht="72" customHeight="1">
      <c r="B27" s="319"/>
      <c r="C27" s="319"/>
      <c r="D27" s="322"/>
    </row>
    <row r="28" spans="2:4" s="324" customFormat="1" ht="80.25" customHeight="1">
      <c r="B28" s="325"/>
      <c r="C28" s="325"/>
      <c r="D28" s="326"/>
    </row>
    <row r="29" spans="2:4" s="324" customFormat="1" ht="77.25" customHeight="1">
      <c r="B29" s="327"/>
      <c r="C29" s="328"/>
      <c r="D29" s="329"/>
    </row>
    <row r="30" spans="2:4" s="324" customFormat="1" ht="67.5" customHeight="1" hidden="1">
      <c r="B30" s="327"/>
      <c r="C30" s="328"/>
      <c r="D30" s="330"/>
    </row>
    <row r="31" spans="2:4" s="324" customFormat="1" ht="84" customHeight="1">
      <c r="B31" s="331"/>
      <c r="C31" s="321"/>
      <c r="D31" s="326"/>
    </row>
    <row r="32" spans="2:4" s="324" customFormat="1" ht="124.5" customHeight="1">
      <c r="B32" s="331"/>
      <c r="C32" s="319"/>
      <c r="D32" s="326"/>
    </row>
    <row r="33" spans="2:4" s="324" customFormat="1" ht="96.75" customHeight="1">
      <c r="B33" s="325"/>
      <c r="C33" s="325"/>
      <c r="D33" s="320"/>
    </row>
    <row r="34" spans="2:4" s="324" customFormat="1" ht="74.25" customHeight="1">
      <c r="B34" s="325"/>
      <c r="C34" s="325"/>
      <c r="D34" s="326"/>
    </row>
    <row r="35" spans="2:4" s="318" customFormat="1" ht="123" customHeight="1">
      <c r="B35" s="325"/>
      <c r="C35" s="325"/>
      <c r="D35" s="332"/>
    </row>
    <row r="36" spans="2:4" s="318" customFormat="1" ht="62.25" customHeight="1">
      <c r="B36" s="325"/>
      <c r="C36" s="325"/>
      <c r="D36" s="332"/>
    </row>
    <row r="37" spans="2:4" s="318" customFormat="1" ht="18.75">
      <c r="B37" s="325"/>
      <c r="C37" s="325"/>
      <c r="D37" s="332"/>
    </row>
    <row r="38" spans="2:4" s="318" customFormat="1" ht="18.75">
      <c r="B38" s="333"/>
      <c r="C38" s="319"/>
      <c r="D38" s="329"/>
    </row>
    <row r="39" spans="2:4" s="318" customFormat="1" ht="18.75">
      <c r="B39" s="333"/>
      <c r="C39" s="319"/>
      <c r="D39" s="329"/>
    </row>
    <row r="40" spans="1:4" ht="20.25" hidden="1">
      <c r="A40" s="106"/>
      <c r="B40" s="315" t="s">
        <v>334</v>
      </c>
      <c r="C40" s="316"/>
      <c r="D40" s="317"/>
    </row>
    <row r="41" spans="1:4" ht="21" hidden="1" thickBot="1">
      <c r="A41" s="106"/>
      <c r="B41" s="247" t="s">
        <v>335</v>
      </c>
      <c r="C41" s="248"/>
      <c r="D41" s="193"/>
    </row>
    <row r="42" spans="1:4" ht="19.5" hidden="1" thickBot="1">
      <c r="A42" s="106"/>
      <c r="B42" s="250"/>
      <c r="C42" s="250"/>
      <c r="D42" s="245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10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202.5" customHeight="1">
      <c r="C1" s="104"/>
      <c r="D1" s="104"/>
      <c r="E1" s="105"/>
      <c r="F1" s="104"/>
      <c r="G1" s="343" t="s">
        <v>663</v>
      </c>
    </row>
    <row r="2" spans="2:13" ht="75" customHeight="1">
      <c r="B2" s="771" t="s">
        <v>386</v>
      </c>
      <c r="C2" s="771"/>
      <c r="D2" s="771"/>
      <c r="E2" s="771"/>
      <c r="F2" s="771"/>
      <c r="G2" s="771"/>
      <c r="M2" s="108"/>
    </row>
    <row r="3" spans="3:19" ht="21" customHeight="1" thickBot="1">
      <c r="C3" s="109">
        <v>25539000000</v>
      </c>
      <c r="D3" s="109"/>
      <c r="E3" s="772"/>
      <c r="F3" s="772"/>
      <c r="G3" s="772"/>
      <c r="S3" s="166"/>
    </row>
    <row r="4" spans="2:7" ht="92.25" customHeight="1">
      <c r="B4" s="790" t="s">
        <v>95</v>
      </c>
      <c r="C4" s="790" t="s">
        <v>85</v>
      </c>
      <c r="D4" s="790" t="s">
        <v>96</v>
      </c>
      <c r="E4" s="768" t="s">
        <v>84</v>
      </c>
      <c r="F4" s="775" t="s">
        <v>544</v>
      </c>
      <c r="G4" s="779" t="s">
        <v>339</v>
      </c>
    </row>
    <row r="5" spans="2:7" ht="35.25" customHeight="1" thickBot="1">
      <c r="B5" s="791"/>
      <c r="C5" s="791"/>
      <c r="D5" s="791"/>
      <c r="E5" s="769"/>
      <c r="F5" s="776"/>
      <c r="G5" s="780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7">
        <v>5</v>
      </c>
      <c r="G6" s="115">
        <v>8</v>
      </c>
    </row>
    <row r="7" spans="1:7" s="117" customFormat="1" ht="75" customHeight="1">
      <c r="A7" s="111"/>
      <c r="B7" s="190" t="s">
        <v>65</v>
      </c>
      <c r="C7" s="205"/>
      <c r="D7" s="205"/>
      <c r="E7" s="206" t="s">
        <v>50</v>
      </c>
      <c r="F7" s="180"/>
      <c r="G7" s="181">
        <f>G8</f>
        <v>25000</v>
      </c>
    </row>
    <row r="8" spans="1:7" s="117" customFormat="1" ht="54.75" customHeight="1" thickBot="1">
      <c r="A8" s="111"/>
      <c r="B8" s="455" t="s">
        <v>66</v>
      </c>
      <c r="C8" s="208"/>
      <c r="D8" s="208"/>
      <c r="E8" s="209" t="s">
        <v>50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295</v>
      </c>
      <c r="C9" s="242" t="s">
        <v>296</v>
      </c>
      <c r="D9" s="160" t="s">
        <v>53</v>
      </c>
      <c r="E9" s="369" t="s">
        <v>298</v>
      </c>
      <c r="F9" s="254" t="s">
        <v>457</v>
      </c>
      <c r="G9" s="153">
        <v>25000</v>
      </c>
    </row>
    <row r="10" spans="1:7" s="117" customFormat="1" ht="86.25" customHeight="1" thickBot="1">
      <c r="A10" s="111"/>
      <c r="B10" s="315" t="s">
        <v>293</v>
      </c>
      <c r="C10" s="191"/>
      <c r="D10" s="191"/>
      <c r="E10" s="179" t="s">
        <v>61</v>
      </c>
      <c r="F10" s="179"/>
      <c r="G10" s="370">
        <f>G11</f>
        <v>24220</v>
      </c>
    </row>
    <row r="11" spans="1:7" s="117" customFormat="1" ht="57.75" customHeight="1" thickBot="1">
      <c r="A11" s="111"/>
      <c r="B11" s="182" t="s">
        <v>294</v>
      </c>
      <c r="C11" s="183"/>
      <c r="D11" s="183"/>
      <c r="E11" s="188" t="s">
        <v>61</v>
      </c>
      <c r="F11" s="179"/>
      <c r="G11" s="370">
        <f>G12</f>
        <v>24220</v>
      </c>
    </row>
    <row r="12" spans="1:7" s="117" customFormat="1" ht="72.75" customHeight="1" thickBot="1">
      <c r="A12" s="111"/>
      <c r="B12" s="233">
        <v>1014082</v>
      </c>
      <c r="C12" s="157" t="s">
        <v>646</v>
      </c>
      <c r="D12" s="157" t="s">
        <v>337</v>
      </c>
      <c r="E12" s="251" t="s">
        <v>648</v>
      </c>
      <c r="F12" s="254" t="s">
        <v>458</v>
      </c>
      <c r="G12" s="371">
        <v>24220</v>
      </c>
    </row>
    <row r="13" spans="1:7" ht="28.5" customHeight="1" thickBot="1">
      <c r="A13" s="106"/>
      <c r="B13" s="217"/>
      <c r="C13" s="218"/>
      <c r="D13" s="219"/>
      <c r="E13" s="220" t="s">
        <v>204</v>
      </c>
      <c r="F13" s="221"/>
      <c r="G13" s="222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1" t="s">
        <v>525</v>
      </c>
      <c r="F15" s="105"/>
      <c r="G15" s="452" t="s">
        <v>583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2021-02-01T13:02:11Z</cp:lastPrinted>
  <dcterms:created xsi:type="dcterms:W3CDTF">2004-10-20T08:35:41Z</dcterms:created>
  <dcterms:modified xsi:type="dcterms:W3CDTF">2021-02-03T14:52:12Z</dcterms:modified>
  <cp:category/>
  <cp:version/>
  <cp:contentType/>
  <cp:contentStatus/>
</cp:coreProperties>
</file>